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4fcombr.sharepoint.com/sites/NuvemDiretoriaDeVendasENovosNegocios/Documentos Compartilhados/GVG/01 - Licitações/2024/Ministérios/MEC/FNDE/PE 900132024/07-Recurso/1- Recurso/FNDE_PE 900132024-2/"/>
    </mc:Choice>
  </mc:AlternateContent>
  <xr:revisionPtr revIDLastSave="76" documentId="8_{3F7F5096-3065-42D6-B25F-1BF15A37856C}" xr6:coauthVersionLast="47" xr6:coauthVersionMax="47" xr10:uidLastSave="{F89AF210-853B-4A69-A189-69E6B428507A}"/>
  <bookViews>
    <workbookView xWindow="28680" yWindow="-45" windowWidth="29040" windowHeight="15720" xr2:uid="{8DDE9293-1F6B-4633-9B18-67BAEC9BF7D9}"/>
  </bookViews>
  <sheets>
    <sheet name="Proposta" sheetId="12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8" r:id="rId9"/>
    <sheet name="9" sheetId="9" r:id="rId10"/>
    <sheet name="10" sheetId="10" r:id="rId11"/>
    <sheet name="11" sheetId="11" r:id="rId12"/>
  </sheets>
  <externalReferences>
    <externalReference r:id="rId13"/>
    <externalReference r:id="rId14"/>
    <externalReference r:id="rId15"/>
  </externalReferences>
  <definedNames>
    <definedName name="_1">#REF!</definedName>
    <definedName name="_10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2">#REF!</definedName>
    <definedName name="_20">#REF!</definedName>
    <definedName name="_21">#REF!</definedName>
    <definedName name="_22">#REF!</definedName>
    <definedName name="_23">#REF!</definedName>
    <definedName name="_24">#REF!</definedName>
    <definedName name="_25">#REF!</definedName>
    <definedName name="_26">#REF!</definedName>
    <definedName name="_27">#REF!</definedName>
    <definedName name="_28">#REF!</definedName>
    <definedName name="_29">#REF!</definedName>
    <definedName name="_3">#REF!</definedName>
    <definedName name="_30">#REF!</definedName>
    <definedName name="_31">#REF!</definedName>
    <definedName name="_32">#REF!</definedName>
    <definedName name="_33">#REF!</definedName>
    <definedName name="_34">#REF!</definedName>
    <definedName name="_35">#REF!</definedName>
    <definedName name="_36">#REF!</definedName>
    <definedName name="_37">#REF!</definedName>
    <definedName name="_38">#REF!</definedName>
    <definedName name="_39">#REF!</definedName>
    <definedName name="_4">#REF!</definedName>
    <definedName name="_40">#REF!</definedName>
    <definedName name="_41">#REF!</definedName>
    <definedName name="_42">#REF!</definedName>
    <definedName name="_43">#REF!</definedName>
    <definedName name="_44">#REF!</definedName>
    <definedName name="_45">#REF!</definedName>
    <definedName name="_46">#REF!</definedName>
    <definedName name="_47">#REF!</definedName>
    <definedName name="_48">#REF!</definedName>
    <definedName name="_49">#REF!</definedName>
    <definedName name="_5">#REF!</definedName>
    <definedName name="_50">#REF!</definedName>
    <definedName name="_51">#REF!</definedName>
    <definedName name="_52">#REF!</definedName>
    <definedName name="_53">#REF!</definedName>
    <definedName name="_54">#REF!</definedName>
    <definedName name="_55">#REF!</definedName>
    <definedName name="_56">#REF!</definedName>
    <definedName name="_57">#REF!</definedName>
    <definedName name="_58">#REF!</definedName>
    <definedName name="_59">#REF!</definedName>
    <definedName name="_6">#REF!</definedName>
    <definedName name="_60">#REF!</definedName>
    <definedName name="_61">#REF!</definedName>
    <definedName name="_62">#REF!</definedName>
    <definedName name="_63">#REF!</definedName>
    <definedName name="_64">#REF!</definedName>
    <definedName name="_65">#REF!</definedName>
    <definedName name="_66">#REF!</definedName>
    <definedName name="_67">#REF!</definedName>
    <definedName name="_68">#REF!</definedName>
    <definedName name="_69">#REF!</definedName>
    <definedName name="_7">#REF!</definedName>
    <definedName name="_70">#REF!</definedName>
    <definedName name="_71">#REF!</definedName>
    <definedName name="_73">#REF!</definedName>
    <definedName name="_74">#REF!</definedName>
    <definedName name="_75">#REF!</definedName>
    <definedName name="_76">#REF!</definedName>
    <definedName name="_77">#REF!</definedName>
    <definedName name="_78">#REF!</definedName>
    <definedName name="_79">#REF!</definedName>
    <definedName name="_8">#REF!</definedName>
    <definedName name="_80">#REF!</definedName>
    <definedName name="_81">#REF!</definedName>
    <definedName name="_82">#REF!</definedName>
    <definedName name="_9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aa" localSheetId="0" hidden="1">#REF!</definedName>
    <definedName name="aa" hidden="1">#REF!</definedName>
    <definedName name="aaaaa" localSheetId="0" hidden="1">#REF!</definedName>
    <definedName name="aaaaa" hidden="1">#REF!</definedName>
    <definedName name="AEMPRESA">#REF!</definedName>
    <definedName name="_xlnm.Print_Area" localSheetId="0">Proposta!$D$3:$L$22</definedName>
    <definedName name="Atraso_de_Pagamento__meses">#REF!</definedName>
    <definedName name="b">#REF!</definedName>
    <definedName name="Balance_Sheet">#REF!</definedName>
    <definedName name="BANCARIA">#REF!</definedName>
    <definedName name="BaseYear">#REF!</definedName>
    <definedName name="BCF">#REF!</definedName>
    <definedName name="BCOS">#REF!</definedName>
    <definedName name="BCPX">#REF!</definedName>
    <definedName name="BEMPRESA">#REF!</definedName>
    <definedName name="BO">#REF!</definedName>
    <definedName name="BPACC">#REF!</definedName>
    <definedName name="BPL">#REF!</definedName>
    <definedName name="Bridge">#REF!</definedName>
    <definedName name="bridge3">#REF!</definedName>
    <definedName name="bridge4">#REF!</definedName>
    <definedName name="BS">#REF!</definedName>
    <definedName name="BSGA">#REF!</definedName>
    <definedName name="CAF">#REF!</definedName>
    <definedName name="CargoSalarios">#REF!</definedName>
    <definedName name="CBWorkbookPriority" hidden="1">-1706525199</definedName>
    <definedName name="CC">#REF!</definedName>
    <definedName name="cexterna">#REF!</definedName>
    <definedName name="CHEQUE">#REF!</definedName>
    <definedName name="cidade_at">#REF!</definedName>
    <definedName name="cidade_bakup_Sn">#REF!</definedName>
    <definedName name="cidade_bkp_pl">#REF!</definedName>
    <definedName name="cidade_datacenter">#REF!</definedName>
    <definedName name="cidade_db">#REF!</definedName>
    <definedName name="cidade_erp">#REF!</definedName>
    <definedName name="cidade_full">#REF!</definedName>
    <definedName name="cidade_op_pl">#REF!</definedName>
    <definedName name="cidade_op_Sn">#REF!</definedName>
    <definedName name="cidade_redes_jr">#REF!</definedName>
    <definedName name="cidade_redes_pl">#REF!</definedName>
    <definedName name="cidade_seginfo">#REF!</definedName>
    <definedName name="cidade_web_jr">#REF!</definedName>
    <definedName name="cidade_web_pl">#REF!</definedName>
    <definedName name="co">#REF!</definedName>
    <definedName name="COBRANÇA">#REF!</definedName>
    <definedName name="ComissaoComercial">#REF!</definedName>
    <definedName name="Comissões_internas">#REF!</definedName>
    <definedName name="DA">#REF!</definedName>
    <definedName name="Data">#REF!</definedName>
    <definedName name="DEPOSITO">#REF!</definedName>
    <definedName name="dsadsa">#REF!</definedName>
    <definedName name="DURAÇÃO_DO_CONTRATO">#REF!+#REF!</definedName>
    <definedName name="EImob">#REF!</definedName>
    <definedName name="EImoba">#REF!</definedName>
    <definedName name="Eint">#REF!</definedName>
    <definedName name="EInta">#REF!</definedName>
    <definedName name="flag">#REF!</definedName>
    <definedName name="GSH">#REF!</definedName>
    <definedName name="ICMS">#REF!</definedName>
    <definedName name="Idioma">#REF!</definedName>
    <definedName name="IGA">#REF!</definedName>
    <definedName name="IGB">#REF!</definedName>
    <definedName name="Imob">#REF!</definedName>
    <definedName name="Imoba">#REF!</definedName>
    <definedName name="Imposto_de_Renda">#REF!</definedName>
    <definedName name="Impostoiss">#REF!</definedName>
    <definedName name="iss">#REF!</definedName>
    <definedName name="ISSQN">#REF!</definedName>
    <definedName name="Itens" localSheetId="0">[1]Resumo!$G$5:$G$19</definedName>
    <definedName name="Itens">[2]Resumo!$K$5:$K$19</definedName>
    <definedName name="jurus_internos">#REF!</definedName>
    <definedName name="leasing">#REF!</definedName>
    <definedName name="Linha_Total" localSheetId="0">#REF!</definedName>
    <definedName name="Linha_Total">#REF!</definedName>
    <definedName name="m12PG">#REF!</definedName>
    <definedName name="m12Pguá">#REF!</definedName>
    <definedName name="m12SP">#REF!</definedName>
    <definedName name="m13GPI">#REF!</definedName>
    <definedName name="m13PG">#REF!</definedName>
    <definedName name="m13Pguá">#REF!</definedName>
    <definedName name="m13SP">#REF!</definedName>
    <definedName name="m14GPI">#REF!</definedName>
    <definedName name="m14PG">#REF!</definedName>
    <definedName name="m14PG1">#REF!</definedName>
    <definedName name="m14Pguá">#REF!</definedName>
    <definedName name="m14SP">#REF!</definedName>
    <definedName name="m15GPI">#REF!</definedName>
    <definedName name="m15PG">#REF!</definedName>
    <definedName name="m15Pguá">#REF!</definedName>
    <definedName name="m15SP">#REF!</definedName>
    <definedName name="m16GPI">#REF!</definedName>
    <definedName name="m16PG">#REF!</definedName>
    <definedName name="MargemContribuicao">#REF!</definedName>
    <definedName name="Moeda">#REF!</definedName>
    <definedName name="OutrosImpostos">#REF!</definedName>
    <definedName name="PAIS">#REF!</definedName>
    <definedName name="Perfis">#REF!</definedName>
    <definedName name="Personal">#REF!</definedName>
    <definedName name="Personal_Lista" localSheetId="1">OFFSET(Personal,MATCH(#REF!,Personal_Tipo,0),0,1,25)</definedName>
    <definedName name="Personal_Lista" localSheetId="10">OFFSET(Personal,MATCH(#REF!,Personal_Tipo,0),0,1,25)</definedName>
    <definedName name="Personal_Lista" localSheetId="11">OFFSET(Personal,MATCH(#REF!,Personal_Tipo,0),0,1,25)</definedName>
    <definedName name="Personal_Lista" localSheetId="2">OFFSET(Personal,MATCH(#REF!,Personal_Tipo,0),0,1,25)</definedName>
    <definedName name="Personal_Lista" localSheetId="3">OFFSET(Personal,MATCH(#REF!,Personal_Tipo,0),0,1,25)</definedName>
    <definedName name="Personal_Lista" localSheetId="4">OFFSET(Personal,MATCH(#REF!,Personal_Tipo,0),0,1,25)</definedName>
    <definedName name="Personal_Lista" localSheetId="5">OFFSET(Personal,MATCH(#REF!,Personal_Tipo,0),0,1,25)</definedName>
    <definedName name="Personal_Lista" localSheetId="6">OFFSET(Personal,MATCH(#REF!,Personal_Tipo,0),0,1,25)</definedName>
    <definedName name="Personal_Lista" localSheetId="7">OFFSET(Personal,MATCH(#REF!,Personal_Tipo,0),0,1,25)</definedName>
    <definedName name="Personal_Lista" localSheetId="8">OFFSET(Personal,MATCH(#REF!,Personal_Tipo,0),0,1,25)</definedName>
    <definedName name="Personal_Lista" localSheetId="9">OFFSET(Personal,MATCH(#REF!,Personal_Tipo,0),0,1,25)</definedName>
    <definedName name="Personal_Lista" localSheetId="0">OFFSET(Personal,MATCH(#REF!,Personal_Tipo,0),0,1,25)</definedName>
    <definedName name="Personal_Lista">OFFSET(Personal,MATCH(#REF!,Personal_Tipo,0),0,1,25)</definedName>
    <definedName name="Personal_Tipo">#REF!</definedName>
    <definedName name="PIS">#REF!</definedName>
    <definedName name="PISCOFINS">#REF!</definedName>
    <definedName name="PISCOFINSISSQN">#REF!</definedName>
    <definedName name="PRAÇA">#REF!</definedName>
    <definedName name="PrazoContrato">#REF!</definedName>
    <definedName name="PROCVC">#REF!</definedName>
    <definedName name="PROCVC1">#REF!</definedName>
    <definedName name="REGIÃO">#REF!</definedName>
    <definedName name="REGISTRO">#REF!</definedName>
    <definedName name="Results">#REF!</definedName>
    <definedName name="SA">#REF!</definedName>
    <definedName name="salesB">#REF!</definedName>
    <definedName name="selecaoparasomazzz">#REF!</definedName>
    <definedName name="Serviços">#REF!</definedName>
    <definedName name="SGA">#REF!</definedName>
    <definedName name="SHARED_FORMULA_0">#N/A</definedName>
    <definedName name="SHARED_FORMULA_0___0">#N/A</definedName>
    <definedName name="SHARED_FORMULA_0___0___0">#N/A</definedName>
    <definedName name="SHARED_FORMULA_1">#N/A</definedName>
    <definedName name="SHARED_FORMULA_1___0">#N/A</definedName>
    <definedName name="SHARED_FORMULA_1___0___0">#N/A</definedName>
    <definedName name="SHARED_FORMULA_2">#N/A</definedName>
    <definedName name="SHARED_FORMULA_2___0">#N/A</definedName>
    <definedName name="SHARED_FORMULA_2___0___0">#N/A</definedName>
    <definedName name="SHARED_FORMULA_3">#N/A</definedName>
    <definedName name="SHARED_FORMULA_3___0">#N/A</definedName>
    <definedName name="SHARED_FORMULA_3___0___0">#N/A</definedName>
    <definedName name="SHARED_FORMULA_4">#N/A</definedName>
    <definedName name="SHARED_FORMULA_4___0">#N/A</definedName>
    <definedName name="SHARED_FORMULA_4___0___0">#N/A</definedName>
    <definedName name="SHARED_FORMULA_5">#N/A</definedName>
    <definedName name="SHARED_FORMULA_5___0">#N/A</definedName>
    <definedName name="SHARED_FORMULA_5___0___0">#N/A</definedName>
    <definedName name="SHARED_FORMULA_6">#N/A</definedName>
    <definedName name="SHARED_FORMULA_6___0">#N/A</definedName>
    <definedName name="SHARED_FORMULA_7">#N/A</definedName>
    <definedName name="SHARED_FORMULA_7___0">#N/A</definedName>
    <definedName name="SOCIETE">#REF!</definedName>
    <definedName name="SREGISTRO">#REF!</definedName>
    <definedName name="sssss" localSheetId="0" hidden="1">#REF!</definedName>
    <definedName name="sssss" hidden="1">#REF!</definedName>
    <definedName name="STK">#REF!</definedName>
    <definedName name="SWOT">#REF!</definedName>
    <definedName name="T7_S_AS_M_C4_M06">#REF!</definedName>
    <definedName name="T7_S_AS_M_C4_M07">#REF!</definedName>
    <definedName name="T7_S_AS_M_C4_M08">#REF!</definedName>
    <definedName name="T7_S_AS_M_C4_M09">#REF!</definedName>
    <definedName name="T7_S_AS_M_C4_M10">#REF!</definedName>
    <definedName name="T7_S_AS_M_C4_M11">#REF!</definedName>
    <definedName name="T7_S_AS_M_C4_M12">#REF!</definedName>
    <definedName name="T7_S_AS_M_C5_M01">#REF!</definedName>
    <definedName name="T7_S_AS_M_C5_M02">#REF!</definedName>
    <definedName name="T7_S_AS_M_C5_M03">#REF!</definedName>
    <definedName name="T7_S_AS_M_C5_M04">#REF!</definedName>
    <definedName name="T7_S_AS_M_C5_M05">#REF!</definedName>
    <definedName name="T7_S_AS_M_C5_M06">#REF!</definedName>
    <definedName name="T7_S_AS_M_C5_M07">#REF!</definedName>
    <definedName name="T7_S_AS_M_C5_M08">#REF!</definedName>
    <definedName name="T7_S_AS_M_C5_M09">#REF!</definedName>
    <definedName name="T7_S_AS_M_C5_M10">#REF!</definedName>
    <definedName name="T7_S_AS_M_C5_M11">#REF!</definedName>
    <definedName name="T7_S_AS_M_C5_M12">#REF!</definedName>
    <definedName name="T7_S_CA_M_C1_M01">#REF!</definedName>
    <definedName name="T7_S_CA_M_C1_M02">#REF!</definedName>
    <definedName name="T7_S_CA_M_C1_M03">#REF!</definedName>
    <definedName name="T7_S_CA_M_C1_M04">#REF!</definedName>
    <definedName name="T7_S_CA_M_C1_M05">#REF!</definedName>
    <definedName name="T7_S_CA_M_C1_M06">#REF!</definedName>
    <definedName name="T7_S_CA_M_C1_M07">#REF!</definedName>
    <definedName name="T7_S_CA_M_C1_M08">#REF!</definedName>
    <definedName name="T7_S_CA_M_C1_M09">#REF!</definedName>
    <definedName name="T7_S_CA_M_C1_M10">#REF!</definedName>
    <definedName name="T7_S_CA_M_C1_M11">#REF!</definedName>
    <definedName name="T7_S_CA_M_C1_M12">#REF!</definedName>
    <definedName name="T7_S_CA_M_C2_M01">#REF!</definedName>
    <definedName name="T7_S_CA_M_C2_M02">#REF!</definedName>
    <definedName name="T7_S_CA_M_C2_M03">#REF!</definedName>
    <definedName name="T7_S_CA_M_C2_M04">#REF!</definedName>
    <definedName name="T7_S_CA_M_C2_M05">#REF!</definedName>
    <definedName name="T7_S_CA_M_C2_M06">#REF!</definedName>
    <definedName name="T7_S_CA_M_C2_M07">#REF!</definedName>
    <definedName name="T7_S_CA_M_C2_M08">#REF!</definedName>
    <definedName name="T7_S_CA_M_C2_M09">#REF!</definedName>
    <definedName name="T7_S_CA_M_C2_M10">#REF!</definedName>
    <definedName name="T7_S_CA_M_C2_M11">#REF!</definedName>
    <definedName name="T7_S_CA_M_C2_M12">#REF!</definedName>
    <definedName name="T7_S_CA_M_C3_M01">#REF!</definedName>
    <definedName name="T7_S_CA_M_C3_M02">#REF!</definedName>
    <definedName name="T7_S_CA_M_C3_M03">#REF!</definedName>
    <definedName name="T7_S_CA_M_C3_M04">#REF!</definedName>
    <definedName name="T7_S_CA_M_C3_M05">#REF!</definedName>
    <definedName name="T7_S_CA_M_C3_M06">#REF!</definedName>
    <definedName name="T7_S_CA_M_C3_M07">#REF!</definedName>
    <definedName name="T7_S_CA_M_C3_M08">#REF!</definedName>
    <definedName name="T7_S_CA_M_C3_M09">#REF!</definedName>
    <definedName name="T7_S_CA_M_C3_M10">#REF!</definedName>
    <definedName name="T7_S_CA_M_C3_M11">#REF!</definedName>
    <definedName name="T7_S_CA_M_C3_M12">#REF!</definedName>
    <definedName name="T7_S_CA_M_C4_M01">#REF!</definedName>
    <definedName name="TABELA_PA_12X6">#REF!</definedName>
    <definedName name="tabela15">#REF!</definedName>
    <definedName name="tabelahe">#REF!</definedName>
    <definedName name="Taxa_Comercial">#REF!</definedName>
    <definedName name="TaxaAdm">#REF!</definedName>
    <definedName name="TIPO_CONTRATAÇÃO">#REF!</definedName>
    <definedName name="tipo_de_contratação">#REF!</definedName>
    <definedName name="TIPO_DO_CERTAME">#REF!</definedName>
    <definedName name="total_at">#REF!</definedName>
    <definedName name="total_bd">#REF!</definedName>
    <definedName name="total_bkp_pl">#REF!</definedName>
    <definedName name="total_bkp_Sn">#REF!</definedName>
    <definedName name="total_datacenter">#REF!</definedName>
    <definedName name="total_erp">#REF!</definedName>
    <definedName name="total_full">#REF!</definedName>
    <definedName name="total_op_pl">#REF!</definedName>
    <definedName name="total_op_Sn">#REF!</definedName>
    <definedName name="total_redes_jr">#REF!</definedName>
    <definedName name="total_redes_pl">#REF!</definedName>
    <definedName name="total_seginfo">#REF!</definedName>
    <definedName name="total_web_jr">#REF!</definedName>
    <definedName name="total_web_pl">#REF!</definedName>
    <definedName name="TxAdmCorporativa">#REF!</definedName>
    <definedName name="x">#REF!</definedName>
  </definedNames>
  <calcPr calcId="191029" iterate="1" iterateCount="10000" iterateDelta="10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2" l="1"/>
  <c r="L26" i="12"/>
  <c r="O21" i="12"/>
  <c r="D86" i="11"/>
  <c r="D86" i="10"/>
  <c r="D86" i="9"/>
  <c r="D86" i="8"/>
  <c r="D86" i="7"/>
  <c r="D86" i="6"/>
  <c r="D86" i="5"/>
  <c r="D86" i="4"/>
  <c r="D86" i="3"/>
  <c r="D86" i="2"/>
  <c r="D85" i="8"/>
  <c r="D85" i="7"/>
  <c r="N21" i="12"/>
  <c r="N20" i="12"/>
  <c r="O20" i="12" s="1"/>
  <c r="N19" i="12"/>
  <c r="O19" i="12" s="1"/>
  <c r="N18" i="12"/>
  <c r="O18" i="12" s="1"/>
  <c r="N17" i="12"/>
  <c r="O17" i="12" s="1"/>
  <c r="N16" i="12"/>
  <c r="O16" i="12" s="1"/>
  <c r="N15" i="12"/>
  <c r="O15" i="12" s="1"/>
  <c r="N14" i="12"/>
  <c r="O14" i="12" s="1"/>
  <c r="N13" i="12"/>
  <c r="O13" i="12" s="1"/>
  <c r="N12" i="12"/>
  <c r="O12" i="12" s="1"/>
  <c r="N11" i="12"/>
  <c r="O11" i="12" s="1"/>
  <c r="D85" i="6" l="1"/>
  <c r="D85" i="4"/>
  <c r="D85" i="3"/>
  <c r="D85" i="2"/>
  <c r="D85" i="10"/>
  <c r="D85" i="5"/>
  <c r="D85" i="11"/>
  <c r="D85" i="9"/>
  <c r="E49" i="11" l="1"/>
  <c r="E48" i="11"/>
  <c r="E49" i="10"/>
  <c r="E48" i="10"/>
  <c r="E49" i="9"/>
  <c r="E48" i="9"/>
  <c r="E49" i="8"/>
  <c r="E48" i="8"/>
  <c r="E49" i="7"/>
  <c r="E48" i="7"/>
  <c r="E49" i="6"/>
  <c r="E48" i="6"/>
  <c r="E49" i="5"/>
  <c r="E48" i="5"/>
  <c r="E48" i="4"/>
  <c r="E49" i="4"/>
  <c r="E49" i="3"/>
  <c r="E48" i="3"/>
  <c r="E49" i="2"/>
  <c r="E48" i="2"/>
  <c r="E49" i="1"/>
  <c r="E48" i="1" l="1"/>
  <c r="D58" i="2"/>
  <c r="D58" i="3"/>
  <c r="D58" i="4"/>
  <c r="D58" i="5"/>
  <c r="D58" i="6"/>
  <c r="D58" i="7"/>
  <c r="D58" i="8"/>
  <c r="D58" i="9"/>
  <c r="D58" i="10"/>
  <c r="D58" i="11"/>
  <c r="D58" i="1"/>
  <c r="D71" i="11"/>
  <c r="D56" i="11"/>
  <c r="D51" i="11"/>
  <c r="D31" i="11"/>
  <c r="B13" i="11"/>
  <c r="E12" i="11"/>
  <c r="D71" i="10"/>
  <c r="D56" i="10"/>
  <c r="D51" i="10"/>
  <c r="D31" i="10"/>
  <c r="B13" i="10"/>
  <c r="E12" i="10"/>
  <c r="D71" i="9"/>
  <c r="D56" i="9"/>
  <c r="D51" i="9"/>
  <c r="D31" i="9"/>
  <c r="B13" i="9"/>
  <c r="E12" i="9"/>
  <c r="D71" i="8"/>
  <c r="D56" i="8"/>
  <c r="D51" i="8"/>
  <c r="D31" i="8"/>
  <c r="B13" i="8"/>
  <c r="E12" i="8"/>
  <c r="D71" i="7"/>
  <c r="D56" i="7"/>
  <c r="D51" i="7"/>
  <c r="D31" i="7"/>
  <c r="B13" i="7"/>
  <c r="E12" i="7"/>
  <c r="D71" i="6"/>
  <c r="D56" i="6"/>
  <c r="D51" i="6"/>
  <c r="D45" i="6"/>
  <c r="D31" i="6"/>
  <c r="B13" i="6"/>
  <c r="E12" i="6"/>
  <c r="D71" i="5"/>
  <c r="D56" i="5"/>
  <c r="D51" i="5"/>
  <c r="D31" i="5"/>
  <c r="B13" i="5"/>
  <c r="E12" i="5"/>
  <c r="D71" i="4"/>
  <c r="D56" i="4"/>
  <c r="D51" i="4"/>
  <c r="D31" i="4"/>
  <c r="B13" i="4"/>
  <c r="E12" i="4"/>
  <c r="D71" i="3"/>
  <c r="D56" i="3"/>
  <c r="D51" i="3"/>
  <c r="D31" i="3"/>
  <c r="B13" i="3"/>
  <c r="E12" i="3"/>
  <c r="D71" i="2"/>
  <c r="D56" i="2"/>
  <c r="D51" i="2"/>
  <c r="D31" i="2"/>
  <c r="B13" i="2"/>
  <c r="E12" i="2"/>
  <c r="D71" i="1"/>
  <c r="D56" i="1"/>
  <c r="D51" i="1"/>
  <c r="D31" i="1"/>
  <c r="B13" i="1"/>
  <c r="E12" i="1"/>
  <c r="E27" i="5" l="1"/>
  <c r="E47" i="6"/>
  <c r="D33" i="2"/>
  <c r="D33" i="1"/>
  <c r="E47" i="2"/>
  <c r="D45" i="2"/>
  <c r="E47" i="3"/>
  <c r="D45" i="4"/>
  <c r="D33" i="3"/>
  <c r="D33" i="4"/>
  <c r="E47" i="5"/>
  <c r="E27" i="4"/>
  <c r="E47" i="4"/>
  <c r="D33" i="6"/>
  <c r="D59" i="6"/>
  <c r="E27" i="7"/>
  <c r="E47" i="7"/>
  <c r="D33" i="7"/>
  <c r="D45" i="7"/>
  <c r="D33" i="8"/>
  <c r="E27" i="8"/>
  <c r="E47" i="8"/>
  <c r="D33" i="9"/>
  <c r="E47" i="9"/>
  <c r="D33" i="10"/>
  <c r="E47" i="10"/>
  <c r="E27" i="10"/>
  <c r="E47" i="11"/>
  <c r="D45" i="11"/>
  <c r="D33" i="11"/>
  <c r="E27" i="3" l="1"/>
  <c r="E55" i="3" s="1"/>
  <c r="E27" i="11"/>
  <c r="E69" i="11" s="1"/>
  <c r="E57" i="5"/>
  <c r="E67" i="5"/>
  <c r="E56" i="5"/>
  <c r="E68" i="5"/>
  <c r="E66" i="5"/>
  <c r="E32" i="5"/>
  <c r="E69" i="5"/>
  <c r="E51" i="5"/>
  <c r="E65" i="5"/>
  <c r="E60" i="5"/>
  <c r="E55" i="5"/>
  <c r="E31" i="5"/>
  <c r="D33" i="5"/>
  <c r="E82" i="5"/>
  <c r="E27" i="9"/>
  <c r="E68" i="8"/>
  <c r="E82" i="8"/>
  <c r="E67" i="8"/>
  <c r="E66" i="8"/>
  <c r="E65" i="8"/>
  <c r="E57" i="8"/>
  <c r="E32" i="8"/>
  <c r="E60" i="8"/>
  <c r="E31" i="8"/>
  <c r="E69" i="8"/>
  <c r="E55" i="8"/>
  <c r="E56" i="8"/>
  <c r="E51" i="8"/>
  <c r="E69" i="4"/>
  <c r="E60" i="4"/>
  <c r="E55" i="4"/>
  <c r="E68" i="4"/>
  <c r="E82" i="4"/>
  <c r="E67" i="4"/>
  <c r="E66" i="4"/>
  <c r="E58" i="4"/>
  <c r="E59" i="4" s="1"/>
  <c r="E65" i="4"/>
  <c r="E32" i="4"/>
  <c r="E57" i="4"/>
  <c r="E56" i="4"/>
  <c r="E31" i="4"/>
  <c r="E51" i="4"/>
  <c r="E82" i="10"/>
  <c r="E65" i="10"/>
  <c r="E57" i="10"/>
  <c r="E69" i="10"/>
  <c r="E67" i="10"/>
  <c r="E66" i="10"/>
  <c r="E56" i="10"/>
  <c r="E68" i="10"/>
  <c r="E60" i="10"/>
  <c r="E55" i="10"/>
  <c r="E31" i="10"/>
  <c r="E32" i="10"/>
  <c r="E51" i="10"/>
  <c r="D59" i="7"/>
  <c r="E27" i="6"/>
  <c r="E66" i="7"/>
  <c r="E65" i="7"/>
  <c r="E57" i="7"/>
  <c r="E68" i="7"/>
  <c r="E82" i="7"/>
  <c r="E67" i="7"/>
  <c r="E55" i="7"/>
  <c r="E51" i="7"/>
  <c r="E32" i="7"/>
  <c r="E69" i="7"/>
  <c r="E31" i="7"/>
  <c r="E58" i="7"/>
  <c r="E59" i="7" s="1"/>
  <c r="E60" i="7"/>
  <c r="E56" i="7"/>
  <c r="D45" i="3"/>
  <c r="E27" i="2"/>
  <c r="E58" i="8"/>
  <c r="D45" i="8"/>
  <c r="D59" i="2"/>
  <c r="D45" i="9"/>
  <c r="D45" i="10"/>
  <c r="E65" i="11"/>
  <c r="E51" i="11"/>
  <c r="D45" i="1"/>
  <c r="D59" i="11"/>
  <c r="D59" i="4"/>
  <c r="E60" i="11" l="1"/>
  <c r="E57" i="11"/>
  <c r="E68" i="11"/>
  <c r="E56" i="3"/>
  <c r="E67" i="3"/>
  <c r="E57" i="3"/>
  <c r="E60" i="3"/>
  <c r="E51" i="3"/>
  <c r="E31" i="3"/>
  <c r="E34" i="3" s="1"/>
  <c r="E82" i="3"/>
  <c r="E68" i="3"/>
  <c r="E71" i="3" s="1"/>
  <c r="E32" i="3"/>
  <c r="E69" i="3"/>
  <c r="E58" i="3"/>
  <c r="E59" i="3" s="1"/>
  <c r="E66" i="3"/>
  <c r="E65" i="3"/>
  <c r="E56" i="11"/>
  <c r="E31" i="11"/>
  <c r="E58" i="11"/>
  <c r="E59" i="11" s="1"/>
  <c r="E32" i="11"/>
  <c r="E34" i="11" s="1"/>
  <c r="E66" i="11"/>
  <c r="E55" i="11"/>
  <c r="E61" i="11" s="1"/>
  <c r="E37" i="11"/>
  <c r="E44" i="11"/>
  <c r="E41" i="11"/>
  <c r="E39" i="11"/>
  <c r="E40" i="11"/>
  <c r="E42" i="11"/>
  <c r="E43" i="11"/>
  <c r="E67" i="11"/>
  <c r="E82" i="11"/>
  <c r="E65" i="9"/>
  <c r="E33" i="10"/>
  <c r="E33" i="5"/>
  <c r="E58" i="9"/>
  <c r="E56" i="9"/>
  <c r="E66" i="9"/>
  <c r="E67" i="9"/>
  <c r="E68" i="9"/>
  <c r="E34" i="4"/>
  <c r="E71" i="4"/>
  <c r="E72" i="4" s="1"/>
  <c r="E73" i="4" s="1"/>
  <c r="E51" i="9"/>
  <c r="E55" i="9"/>
  <c r="E60" i="9"/>
  <c r="E71" i="5"/>
  <c r="E31" i="9"/>
  <c r="E32" i="9"/>
  <c r="E57" i="9"/>
  <c r="E69" i="9"/>
  <c r="E33" i="7"/>
  <c r="E59" i="8"/>
  <c r="E61" i="8" s="1"/>
  <c r="E33" i="8"/>
  <c r="E61" i="4"/>
  <c r="E61" i="3"/>
  <c r="E59" i="9"/>
  <c r="D59" i="3"/>
  <c r="E33" i="3"/>
  <c r="E34" i="7"/>
  <c r="E71" i="8"/>
  <c r="E72" i="8" s="1"/>
  <c r="E73" i="8" s="1"/>
  <c r="E61" i="7"/>
  <c r="E82" i="9"/>
  <c r="E33" i="11"/>
  <c r="E58" i="5"/>
  <c r="E34" i="8"/>
  <c r="D59" i="1"/>
  <c r="E68" i="2"/>
  <c r="E82" i="2"/>
  <c r="E67" i="2"/>
  <c r="E66" i="2"/>
  <c r="E58" i="2"/>
  <c r="E59" i="2" s="1"/>
  <c r="E65" i="2"/>
  <c r="E32" i="2"/>
  <c r="E57" i="2"/>
  <c r="E56" i="2"/>
  <c r="E31" i="2"/>
  <c r="E69" i="2"/>
  <c r="E55" i="2"/>
  <c r="E60" i="2"/>
  <c r="E51" i="2"/>
  <c r="E71" i="7"/>
  <c r="D59" i="9"/>
  <c r="D45" i="5"/>
  <c r="E34" i="5" s="1"/>
  <c r="E71" i="10"/>
  <c r="D59" i="10"/>
  <c r="D59" i="8"/>
  <c r="E56" i="6"/>
  <c r="E69" i="6"/>
  <c r="E60" i="6"/>
  <c r="E55" i="6"/>
  <c r="E68" i="6"/>
  <c r="E82" i="6"/>
  <c r="E67" i="6"/>
  <c r="E66" i="6"/>
  <c r="E58" i="6"/>
  <c r="E59" i="6" s="1"/>
  <c r="E65" i="6"/>
  <c r="E31" i="6"/>
  <c r="E51" i="6"/>
  <c r="E57" i="6"/>
  <c r="E32" i="6"/>
  <c r="E58" i="10"/>
  <c r="E59" i="10" s="1"/>
  <c r="E34" i="10"/>
  <c r="E33" i="4"/>
  <c r="E71" i="11" l="1"/>
  <c r="E72" i="11" s="1"/>
  <c r="E73" i="11" s="1"/>
  <c r="E34" i="9"/>
  <c r="D34" i="8"/>
  <c r="D35" i="8" s="1"/>
  <c r="E33" i="9"/>
  <c r="E35" i="9" s="1"/>
  <c r="D34" i="10"/>
  <c r="D35" i="10" s="1"/>
  <c r="E71" i="9"/>
  <c r="E72" i="9" s="1"/>
  <c r="E73" i="9" s="1"/>
  <c r="E33" i="6"/>
  <c r="E35" i="4"/>
  <c r="E35" i="11"/>
  <c r="E35" i="7"/>
  <c r="E61" i="9"/>
  <c r="E61" i="2"/>
  <c r="D34" i="11"/>
  <c r="D35" i="11" s="1"/>
  <c r="E61" i="6"/>
  <c r="D34" i="7"/>
  <c r="D35" i="7" s="1"/>
  <c r="E34" i="2"/>
  <c r="D34" i="4"/>
  <c r="D35" i="4" s="1"/>
  <c r="D34" i="3"/>
  <c r="D35" i="3" s="1"/>
  <c r="E35" i="3"/>
  <c r="E71" i="2"/>
  <c r="E33" i="2"/>
  <c r="E59" i="5"/>
  <c r="E61" i="5" s="1"/>
  <c r="E71" i="6"/>
  <c r="D59" i="5"/>
  <c r="E72" i="5"/>
  <c r="E73" i="5" s="1"/>
  <c r="E35" i="8"/>
  <c r="E61" i="10"/>
  <c r="E72" i="7"/>
  <c r="E73" i="7" s="1"/>
  <c r="E72" i="10"/>
  <c r="E73" i="10" s="1"/>
  <c r="E34" i="6"/>
  <c r="D34" i="5"/>
  <c r="D35" i="5" s="1"/>
  <c r="E35" i="5"/>
  <c r="E35" i="10"/>
  <c r="E72" i="3"/>
  <c r="E73" i="3" s="1"/>
  <c r="D34" i="9" l="1"/>
  <c r="D35" i="9" s="1"/>
  <c r="E38" i="11"/>
  <c r="E45" i="11" s="1"/>
  <c r="E52" i="11" s="1"/>
  <c r="E85" i="11" s="1"/>
  <c r="E38" i="4"/>
  <c r="E37" i="4"/>
  <c r="E39" i="4"/>
  <c r="E40" i="4"/>
  <c r="E41" i="4"/>
  <c r="E42" i="4"/>
  <c r="E43" i="4"/>
  <c r="E44" i="4"/>
  <c r="E39" i="8"/>
  <c r="E40" i="8"/>
  <c r="E42" i="8"/>
  <c r="E38" i="8"/>
  <c r="E41" i="8"/>
  <c r="E37" i="8"/>
  <c r="E44" i="8"/>
  <c r="E43" i="8"/>
  <c r="E42" i="3"/>
  <c r="E38" i="3"/>
  <c r="E43" i="3"/>
  <c r="E37" i="3"/>
  <c r="E44" i="3"/>
  <c r="E40" i="3"/>
  <c r="E41" i="3"/>
  <c r="E39" i="3"/>
  <c r="E39" i="5"/>
  <c r="E38" i="5"/>
  <c r="E40" i="5"/>
  <c r="E37" i="5"/>
  <c r="E41" i="5"/>
  <c r="E44" i="5"/>
  <c r="E42" i="5"/>
  <c r="E43" i="5"/>
  <c r="E38" i="9"/>
  <c r="E39" i="9"/>
  <c r="E37" i="9"/>
  <c r="E40" i="9"/>
  <c r="E41" i="9"/>
  <c r="E44" i="9"/>
  <c r="E42" i="9"/>
  <c r="E43" i="9"/>
  <c r="E41" i="10"/>
  <c r="E42" i="10"/>
  <c r="E39" i="10"/>
  <c r="E43" i="10"/>
  <c r="E38" i="10"/>
  <c r="E44" i="10"/>
  <c r="E37" i="10"/>
  <c r="E40" i="10"/>
  <c r="E43" i="7"/>
  <c r="E44" i="7"/>
  <c r="E41" i="7"/>
  <c r="E38" i="7"/>
  <c r="E37" i="7"/>
  <c r="E39" i="7"/>
  <c r="E40" i="7"/>
  <c r="E42" i="7"/>
  <c r="D34" i="6"/>
  <c r="D35" i="6" s="1"/>
  <c r="D34" i="2"/>
  <c r="D35" i="2" s="1"/>
  <c r="E35" i="2"/>
  <c r="E72" i="6"/>
  <c r="E73" i="6" s="1"/>
  <c r="E35" i="6"/>
  <c r="E72" i="2"/>
  <c r="E73" i="2" s="1"/>
  <c r="E43" i="2" l="1"/>
  <c r="E37" i="2"/>
  <c r="E44" i="2"/>
  <c r="E39" i="2"/>
  <c r="E38" i="2"/>
  <c r="E41" i="2"/>
  <c r="E42" i="2"/>
  <c r="E40" i="2"/>
  <c r="E45" i="10"/>
  <c r="E52" i="10" s="1"/>
  <c r="E85" i="10" s="1"/>
  <c r="E39" i="6"/>
  <c r="E38" i="6"/>
  <c r="E43" i="6"/>
  <c r="E37" i="6"/>
  <c r="E44" i="6"/>
  <c r="E40" i="6"/>
  <c r="E41" i="6"/>
  <c r="E42" i="6"/>
  <c r="E45" i="7"/>
  <c r="E52" i="7" s="1"/>
  <c r="E85" i="7" s="1"/>
  <c r="E45" i="4"/>
  <c r="E52" i="4" s="1"/>
  <c r="E45" i="5"/>
  <c r="E52" i="5" s="1"/>
  <c r="E85" i="5" s="1"/>
  <c r="E45" i="8"/>
  <c r="E52" i="8" s="1"/>
  <c r="E85" i="8" s="1"/>
  <c r="E45" i="9"/>
  <c r="E52" i="9" s="1"/>
  <c r="E85" i="9" s="1"/>
  <c r="E45" i="3"/>
  <c r="E52" i="3" s="1"/>
  <c r="E85" i="3" s="1"/>
  <c r="E45" i="6" l="1"/>
  <c r="E52" i="6" s="1"/>
  <c r="E85" i="6" s="1"/>
  <c r="E85" i="4"/>
  <c r="E45" i="2"/>
  <c r="E52" i="2" s="1"/>
  <c r="E85" i="2" s="1"/>
  <c r="E27" i="1" l="1"/>
  <c r="E55" i="1" l="1"/>
  <c r="E67" i="1"/>
  <c r="E69" i="1"/>
  <c r="E65" i="1"/>
  <c r="E60" i="1"/>
  <c r="E68" i="1"/>
  <c r="E58" i="1"/>
  <c r="E59" i="1" s="1"/>
  <c r="E57" i="1"/>
  <c r="E82" i="1"/>
  <c r="E31" i="1"/>
  <c r="E56" i="1"/>
  <c r="E66" i="1"/>
  <c r="E32" i="1"/>
  <c r="E47" i="1"/>
  <c r="E51" i="1" s="1"/>
  <c r="E34" i="1" l="1"/>
  <c r="E61" i="1"/>
  <c r="E33" i="1"/>
  <c r="E35" i="1" s="1"/>
  <c r="E37" i="1" s="1"/>
  <c r="E71" i="1"/>
  <c r="E72" i="1" l="1"/>
  <c r="E73" i="1" s="1"/>
  <c r="E39" i="1"/>
  <c r="E41" i="1"/>
  <c r="E43" i="1"/>
  <c r="E40" i="1"/>
  <c r="E44" i="1"/>
  <c r="E42" i="1"/>
  <c r="E38" i="1"/>
  <c r="D34" i="1"/>
  <c r="D35" i="1" s="1"/>
  <c r="E45" i="1" l="1"/>
  <c r="E52" i="1" s="1"/>
  <c r="E85" i="1" l="1"/>
  <c r="E86" i="7"/>
  <c r="E86" i="9"/>
  <c r="E86" i="5"/>
  <c r="E86" i="3"/>
  <c r="E86" i="6"/>
  <c r="E87" i="6" s="1"/>
  <c r="E86" i="1"/>
  <c r="E89" i="1" s="1"/>
  <c r="E86" i="11"/>
  <c r="E86" i="10"/>
  <c r="E86" i="4"/>
  <c r="E86" i="8"/>
  <c r="E87" i="8" s="1"/>
  <c r="E86" i="2"/>
  <c r="O22" i="12" l="1"/>
  <c r="O23" i="12" s="1"/>
  <c r="E87" i="10"/>
  <c r="E88" i="10"/>
  <c r="E89" i="9"/>
  <c r="E90" i="9"/>
  <c r="E87" i="3"/>
  <c r="E90" i="3"/>
  <c r="E89" i="6"/>
  <c r="E90" i="6"/>
  <c r="E87" i="1"/>
  <c r="E90" i="1"/>
  <c r="E88" i="1"/>
  <c r="E90" i="10"/>
  <c r="E89" i="10"/>
  <c r="E90" i="7"/>
  <c r="E87" i="7"/>
  <c r="E89" i="7"/>
  <c r="E88" i="7"/>
  <c r="E89" i="4"/>
  <c r="E87" i="4"/>
  <c r="E90" i="4"/>
  <c r="E88" i="4"/>
  <c r="E89" i="11"/>
  <c r="E90" i="11"/>
  <c r="E87" i="11"/>
  <c r="E88" i="11"/>
  <c r="E88" i="6"/>
  <c r="E90" i="5"/>
  <c r="E90" i="2"/>
  <c r="E89" i="8"/>
  <c r="E89" i="3"/>
  <c r="E88" i="9"/>
  <c r="E90" i="8"/>
  <c r="E88" i="5"/>
  <c r="E87" i="9"/>
  <c r="E87" i="2"/>
  <c r="E89" i="5"/>
  <c r="E88" i="8"/>
  <c r="E88" i="3"/>
  <c r="E87" i="5"/>
  <c r="E88" i="2"/>
  <c r="E89" i="2"/>
  <c r="E91" i="10" l="1"/>
  <c r="E93" i="10" s="1"/>
  <c r="K20" i="12" s="1"/>
  <c r="L20" i="12" s="1"/>
  <c r="E91" i="9"/>
  <c r="E93" i="9" s="1"/>
  <c r="E95" i="9" s="1"/>
  <c r="E91" i="6"/>
  <c r="E93" i="6" s="1"/>
  <c r="K16" i="12" s="1"/>
  <c r="L16" i="12" s="1"/>
  <c r="E91" i="11"/>
  <c r="E93" i="11" s="1"/>
  <c r="E95" i="11" s="1"/>
  <c r="E91" i="3"/>
  <c r="E93" i="3" s="1"/>
  <c r="E95" i="3" s="1"/>
  <c r="E91" i="4"/>
  <c r="E93" i="4" s="1"/>
  <c r="K14" i="12" s="1"/>
  <c r="L14" i="12" s="1"/>
  <c r="E91" i="1"/>
  <c r="E93" i="1" s="1"/>
  <c r="K11" i="12" s="1"/>
  <c r="L11" i="12" s="1"/>
  <c r="E91" i="5"/>
  <c r="E93" i="5" s="1"/>
  <c r="K15" i="12" s="1"/>
  <c r="L15" i="12" s="1"/>
  <c r="E91" i="7"/>
  <c r="E93" i="7" s="1"/>
  <c r="K17" i="12" s="1"/>
  <c r="L17" i="12" s="1"/>
  <c r="E91" i="2"/>
  <c r="E93" i="2" s="1"/>
  <c r="E95" i="2" s="1"/>
  <c r="E91" i="8"/>
  <c r="E93" i="8" s="1"/>
  <c r="K18" i="12" s="1"/>
  <c r="L18" i="12" s="1"/>
  <c r="K19" i="12"/>
  <c r="L19" i="12" s="1"/>
  <c r="K13" i="12" l="1"/>
  <c r="L13" i="12" s="1"/>
  <c r="E95" i="8"/>
  <c r="K21" i="12"/>
  <c r="L21" i="12" s="1"/>
  <c r="E95" i="10"/>
  <c r="E95" i="1"/>
  <c r="E95" i="5"/>
  <c r="E95" i="6"/>
  <c r="E95" i="4"/>
  <c r="K12" i="12"/>
  <c r="L12" i="12" s="1"/>
  <c r="E95" i="7"/>
  <c r="L22" i="12" l="1"/>
  <c r="L23" i="12" s="1"/>
  <c r="L27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C51162A8-4FC0-4C04-815E-A823674CE962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16B58AFA-83E8-426D-8C8E-07C41C109EA3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1A288F1A-EBCF-4142-9230-A015477F43A1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1A8F2BB7-E949-40AC-8D89-265AD45F3623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2BB1FF66-DEB3-4B61-8753-C14F0B3E7C29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4EE45F24-5DE8-4127-B989-3F2C7FC9CB60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01720FD1-4969-4A1F-9BF4-0F4BF35C53B8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D6543ECD-DBE8-4F48-8054-86B75F8C4C85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4D51BA45-1115-49C9-9B54-44C00CDD6542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7E2DF941-3A3B-4CD1-95C2-61FDF954773C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5B007D41-BFE9-4FFA-B1D0-FD0AB8570E6D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CDD9DC49-D858-434F-92C5-53FF146B86E0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E63024B5-7BA0-41B6-9FAE-02DEACA03297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C0C60D7D-4D69-4A11-86E6-F23EAF7AC999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BEEDB050-CFFD-4944-AEBB-E2B6DB7CECE1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017A5623-F1AE-445A-B02A-0BB0589C8C71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4AB77CE1-E9A8-4D72-B515-43CF031BE5DB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A0F43461-DADC-4CBA-86B1-E7A94792E9D8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7765F733-1293-434A-8834-51C4284F442C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85721E64-7CC3-469A-BFAD-7AA25233354B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6B20447A-5180-46F6-9EFC-35008AD39968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FF0E1A83-FEB4-4B84-A338-F173907109EA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A6480629-9DA0-42AE-A3CB-36B43D97721A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58B3BF4F-9B49-48A7-937B-E5D922067C13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47D30E44-5C2D-46F3-8DD3-8A765BCEC7E1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DF7E7130-85CD-4E41-AF9D-301D16D16F75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8A6C7D16-7F0A-4C41-A390-BFDF1168A67D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45CFFC45-6AFE-4A2A-A584-DD9998E11F73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2AFA37BF-40A3-41DB-9426-B2E1CBBB5DB6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9A6C9639-9643-4892-9D9C-E38BF89A987A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39D7CE4D-D398-4AA4-8E09-AFBF50245C52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3DBEBE19-FE7B-42F1-8A81-345B7A388F3F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33516123-3362-4EF4-8626-63614AECF437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7AF72723-4E24-4C78-B493-77A6ECBD7E18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692E9CB1-31C6-4C79-8FED-EB32D66E2646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D52BCBBA-4537-497F-BC56-7464BBC77AB7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745FECE1-43D1-4428-BF0D-4207777CEC31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F0C3EC2B-A888-4B51-9973-7151C145A96C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BF214D5C-0D52-4655-985A-9BA0BE56A0D8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BB207DC9-A81F-4116-A77B-542EAC6E61CE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F5B1813F-BB19-46B4-8FE1-F5CA0551D994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19AC57CD-030C-4F6F-B18F-CD79FC6E9E51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4CA36A38-7940-4722-B811-1A5FAACB4CA0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F4B88810-8608-4034-BBD9-96C2C6DEF36D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9ACD7C23-F8DE-47AA-A199-8D0745F930C5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B61A0A84-D018-4116-8037-F21B7962C8E7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1F97EB41-26FE-4FE3-94F2-FD84E77778B4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C0038566-04F6-49B6-8475-3D05628EE5C3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DC0F1AA4-723C-452A-9E03-FED97FD17B58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53A17F06-6D32-4204-871D-61722DB9A240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829E44CB-FAFA-458A-80E4-FC23922C4832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A13A8FFE-05BC-4727-813A-430DC9E8EC67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A494217C-1F3E-4021-929A-58FC151311E9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CA21B750-9A26-475C-824F-A858815DB518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398B49D8-CF52-4857-97F0-0FBE2B6D821F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61ED893B-A2A8-47D4-B1D2-15A52BFCCF8B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C77A1975-5922-406B-9B56-F7B66533BB76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7FFCF0E8-10AC-42FD-8162-2854BFC06BBA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A83594CC-42F0-4B51-8CAC-1EF106597859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1AC86E2F-91BD-4E65-AEA2-7BCB88AE54D3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D16409C2-9D20-4F7B-8C66-E6A0033DE53E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52DF6464-8F58-47D4-826E-B69DEC150432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7DC4B4E2-0464-46E1-91E0-AECB2C9A2759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85C2EFF8-8F9E-4AB2-8093-2030DFC2A36F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9D9DBDE6-F30D-4382-A96C-6E939EC8F7A1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4206AB25-C44C-497F-9F21-27C29C7C3079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4902E741-A2AA-4BE0-854E-F7B5B46635D8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DEFAB4D5-0058-4BE4-8070-830FC9F6A64C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7BB426B2-21FD-4A8B-B134-1FDE09E83EBF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7BC7D4EA-2A7A-438D-BD26-6AD472E7D9CB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B06D206A-3A70-45CC-86E3-0B06334484ED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8370923A-512B-4293-9A88-B5BB4FEFA9FC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CF5F1EA7-CDBC-47D1-B115-2DA6D71A599F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58A39F48-8CFD-4A5C-9D10-2EF3F04AECC1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61D75908-9219-4986-8E98-564DA6433123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66101A91-FDC9-4923-9A89-76F96B7ACFFB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31AA19C7-29F0-4CF5-9A7F-1DF18B3E2F98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0DE64345-CE48-4170-AA5F-4AF7CA590118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D94D4398-1264-4E16-9045-835CD5984BB8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8CA11170-A806-456F-AE12-5E5E7B5BA819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Fábio Koichi Freitas Nozaki - Oficial de Chancelaria</author>
  </authors>
  <commentList>
    <comment ref="C39" authorId="0" shapeId="0" xr:uid="{2CE614BA-3F4F-496A-A7CE-C78DC2D59668}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B47" authorId="0" shapeId="0" xr:uid="{639BEA65-DA30-47A6-93D4-E81120FD91F9}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5" authorId="0" shapeId="0" xr:uid="{7CEA8445-A6F0-4CF8-AF23-C82FC50030FB}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 xr:uid="{DAB4BBA4-3597-49AC-8752-125A5EB1C70A}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7" authorId="0" shapeId="0" xr:uid="{F67A2E1C-5A25-4883-994D-0EBCAF455FD0}">
      <text>
        <r>
          <rPr>
            <sz val="9"/>
            <color indexed="81"/>
            <rFont val="Segoe UI"/>
            <family val="2"/>
          </rPr>
          <t>fgts*(multa fgts)*(1+13º+férias e adic férias)</t>
        </r>
      </text>
    </comment>
    <comment ref="C58" authorId="0" shapeId="0" xr:uid="{9A3A13FF-FBF2-4802-A989-34F1F8CC8CBB}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60" authorId="0" shapeId="0" xr:uid="{3D3BEADB-B1F7-4E97-BF7F-EFC14206C7CB}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9" authorId="0" shapeId="0" xr:uid="{5ABEE5C1-8B4A-4081-80BE-A6A88015581C}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sharedStrings.xml><?xml version="1.0" encoding="utf-8"?>
<sst xmlns="http://schemas.openxmlformats.org/spreadsheetml/2006/main" count="1345" uniqueCount="126">
  <si>
    <t>PLANILHA DE CUSTOS E FORMAÇÃO DE PREÇOS</t>
  </si>
  <si>
    <t>Discriminação dos Serviços</t>
  </si>
  <si>
    <t xml:space="preserve">   A - Data da apresentação da proposta</t>
  </si>
  <si>
    <t xml:space="preserve">   B - Município/UF</t>
  </si>
  <si>
    <t>Brasília/DF</t>
  </si>
  <si>
    <t xml:space="preserve">   C - Ano do Acordo, Convenção Coletiva ou Sentença Normativa em Dissídio Coletivo</t>
  </si>
  <si>
    <t>2023/2024</t>
  </si>
  <si>
    <t xml:space="preserve">   D - Número de meses de execução contratual:</t>
  </si>
  <si>
    <t>Identificação do Serviço</t>
  </si>
  <si>
    <t>Tipo de serviço</t>
  </si>
  <si>
    <t>Unidade de medida</t>
  </si>
  <si>
    <t>Quantidade a contratar</t>
  </si>
  <si>
    <t>Item</t>
  </si>
  <si>
    <t>INDIVÍDUO</t>
  </si>
  <si>
    <t>Módulos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</si>
  <si>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</si>
  <si>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</si>
  <si>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</si>
  <si>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</si>
  <si>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Módulo 1 - Composição da Remuneração</t>
  </si>
  <si>
    <t>Salário-base do profissional</t>
  </si>
  <si>
    <t>Adicional noturno</t>
  </si>
  <si>
    <t>Horas Extra</t>
  </si>
  <si>
    <t>Sobreaviso</t>
  </si>
  <si>
    <t>Outros</t>
  </si>
  <si>
    <t>TOTAL - MÓDULO 1</t>
  </si>
  <si>
    <t>Módulo 2 - Encargos e Benefícios Anuais, Mensais, Diários</t>
  </si>
  <si>
    <t>Submódulo 2.1 - 13º salário, férias e adicional de férias</t>
  </si>
  <si>
    <t>A</t>
  </si>
  <si>
    <t>13º salário</t>
  </si>
  <si>
    <t>B</t>
  </si>
  <si>
    <t>Férias e adicional de férias</t>
  </si>
  <si>
    <t>Subtotal Submódulo 2.1</t>
  </si>
  <si>
    <t>Total Submódulo 2.1</t>
  </si>
  <si>
    <t>Submódulo 2.2 - GPS, FGTS e Outras Contribuições</t>
  </si>
  <si>
    <t>INSS</t>
  </si>
  <si>
    <t>Salário educação</t>
  </si>
  <si>
    <t>C</t>
  </si>
  <si>
    <t>SAT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</si>
  <si>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</si>
  <si>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</si>
  <si>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</si>
  <si>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</si>
  <si>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</si>
  <si>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</si>
  <si>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</si>
  <si>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</si>
  <si>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</si>
  <si>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</si>
  <si>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Total Submódulo 2.2</t>
  </si>
  <si>
    <t xml:space="preserve">Submódulo 2.3 - Benefícios Mensais e Diários </t>
  </si>
  <si>
    <t xml:space="preserve">Transporte </t>
  </si>
  <si>
    <t xml:space="preserve">Auxílio Alimentação  </t>
  </si>
  <si>
    <t>Assistência médica e familiar</t>
  </si>
  <si>
    <t>Outros (especificar)</t>
  </si>
  <si>
    <t>Total Submódulo 2.3</t>
  </si>
  <si>
    <t>TOTAL - MÓDULO 2</t>
  </si>
  <si>
    <t>Módulo 3 - Provisão para rescisão</t>
  </si>
  <si>
    <t>Aviso Prévio Indenizado</t>
  </si>
  <si>
    <t>Incidência do FGTS sobre Aviso Prévio Indenizado</t>
  </si>
  <si>
    <t>Multa do FGTS sobre Aviso Prévio Indenizado</t>
  </si>
  <si>
    <t>Aviso Prévio Trabalhado</t>
  </si>
  <si>
    <t>Incidência dos encargos do submódulo 2.2 sobre Aviso Prévio Trabalhado</t>
  </si>
  <si>
    <t>Multa do FGTS  sobre Aviso Prévio trabalhado</t>
  </si>
  <si>
    <t>TOTAL - MÓDULO 3</t>
  </si>
  <si>
    <t>Módulo 4 - Custo da reposição do funcionário ausente</t>
  </si>
  <si>
    <t>Férias</t>
  </si>
  <si>
    <t>Ausências Legais</t>
  </si>
  <si>
    <t>Licença Paternidade</t>
  </si>
  <si>
    <t>Ausência por acidente de trabalho</t>
  </si>
  <si>
    <t>Afastamento maternidade</t>
  </si>
  <si>
    <t>Subtotal Módulo 4</t>
  </si>
  <si>
    <t>Incidência dos encargos do submódulo 2.2 sobre Reposição do Funcionário Ausente</t>
  </si>
  <si>
    <t>TOTAL - MÓDULO 4</t>
  </si>
  <si>
    <t>Módulo 5 - Insumos Diversos</t>
  </si>
  <si>
    <t>Softwares</t>
  </si>
  <si>
    <t>Recursos Computacionais</t>
  </si>
  <si>
    <t>Equipamentos</t>
  </si>
  <si>
    <t>Custos com Serviços de Informações</t>
  </si>
  <si>
    <t>Treinamentos e Capacitações</t>
  </si>
  <si>
    <t xml:space="preserve">Outros </t>
  </si>
  <si>
    <t>TOTAL - MÓDULO 5</t>
  </si>
  <si>
    <t>Módulo 6 - Custos Indiretos, Tributos e Lucro</t>
  </si>
  <si>
    <t>Custos Indiretos</t>
  </si>
  <si>
    <t>Lucro</t>
  </si>
  <si>
    <t>PIS</t>
  </si>
  <si>
    <t>COFINS</t>
  </si>
  <si>
    <t>ISS</t>
  </si>
  <si>
    <t>CPRB</t>
  </si>
  <si>
    <t>TOTAL - MÓDULO 6</t>
  </si>
  <si>
    <t>PREÇO PARA UM PROFISSIONAL</t>
  </si>
  <si>
    <t>PREÇO MENSAL TOTAL</t>
  </si>
  <si>
    <t>Identificação da Dispensa de Licitação</t>
  </si>
  <si>
    <t>Nº do Processo</t>
  </si>
  <si>
    <t>Nº da Licitação</t>
  </si>
  <si>
    <t>Nome da Empresa</t>
  </si>
  <si>
    <t>CNPJ</t>
  </si>
  <si>
    <t>Grupo</t>
  </si>
  <si>
    <t>Perfil Profissional</t>
  </si>
  <si>
    <t>Catser</t>
  </si>
  <si>
    <t>Valor Unitário Mensal</t>
  </si>
  <si>
    <t>Valor Total Mensal</t>
  </si>
  <si>
    <t>Salário de Referência (B)</t>
  </si>
  <si>
    <t>Custo mensal do Perfil  (C)</t>
  </si>
  <si>
    <t>Custo Total do Perfil (D)
(D = C X A)</t>
  </si>
  <si>
    <t xml:space="preserve">Serviços profissionais técnicos especializados em apoio a gestão 
de Infraestrutura / Perfil vinculado: Analista de Apoio à Gestão de 
Infraestrutura de Tecnologia da Informação – Nível Sênior </t>
  </si>
  <si>
    <t>Posto</t>
  </si>
  <si>
    <t xml:space="preserve">
Serviços profissionais técnicos especializados em apoio a gestão 
de Infraestrutura / Perfil vinculado: Analista de Apoio à Gestão de 
Segurança da Informação e Proteção de Dados – Nível Sênior</t>
  </si>
  <si>
    <t xml:space="preserve">Serviços profissionais técnicos especializados em Métricas / Perfil 
vinculado: Analista de Testes, Qualidade e Métricas de Software – 
Nível Sênior </t>
  </si>
  <si>
    <t xml:space="preserve">Serviços profissionais técnicos especializados em design de inter
faces / Perfil vinculado: Designer Gráfico – Nível Sênior </t>
  </si>
  <si>
    <t>Serviços profissionais técnicos especializados em apoio a gestão / 
Perfil vinculado: Analista de Apoio à Processos de Contratação e 
Gerenciamento de Contratos de TI – Nível Sênior</t>
  </si>
  <si>
    <t xml:space="preserve">
Serviços profissionais técnicos especializados em apoio a gestão / 
Perfil vinculado: Analista de Apoio à Processos de Contratação e 
Gerenciamento de Contratos de TI – Nível Pleno </t>
  </si>
  <si>
    <t xml:space="preserve">Serviços profissionais técnicos especializados em suporte à Gover
nança de TIC / Perfil vinculado: Analista de Apoio a Processos de 
Governança de TI - Nível Sênior </t>
  </si>
  <si>
    <t xml:space="preserve">Serviços profissionais técnicos especializados em Gestão de Proje
tos / Perfil vinculado: Gerente de Projetos – Nível Sênior </t>
  </si>
  <si>
    <t>Serviços profissionais técnicos especializados em Gestão de Proje
tos / Perfil vinculado: Gerente de Projetos – Nível Pleno</t>
  </si>
  <si>
    <t xml:space="preserve">Serviços profissionais técnicos especializados em Análise de Pro
cessos / Perfil vinculado: Analista de Processos de Negócio – Nível 
Sênior </t>
  </si>
  <si>
    <t xml:space="preserve">Serviços profissionais técnicos especializados em Análise de Pro
cessos / Perfil vinculado: Analista de Processos de Negócio – Nível 
Pleno </t>
  </si>
  <si>
    <t>Quantitativo Total da Equipe</t>
  </si>
  <si>
    <t>Custo Total Mensal (E)</t>
  </si>
  <si>
    <t>Custo Total Anual (E X 12)</t>
  </si>
  <si>
    <t>PLANILHA CORRIGIDA</t>
  </si>
  <si>
    <t xml:space="preserve">PLANILHA ALGAR </t>
  </si>
  <si>
    <t>RESUMO</t>
  </si>
  <si>
    <t xml:space="preserve">DIFERENÇA NEGATIVA </t>
  </si>
  <si>
    <r>
      <t xml:space="preserve">PLANILHA CORRIGIDA COM </t>
    </r>
    <r>
      <rPr>
        <sz val="11"/>
        <color rgb="FFFF0000"/>
        <rFont val="Aptos Narrow"/>
        <family val="2"/>
        <scheme val="minor"/>
      </rPr>
      <t>0,00 %</t>
    </r>
    <r>
      <rPr>
        <sz val="11"/>
        <color theme="1"/>
        <rFont val="Aptos Narrow"/>
        <family val="2"/>
        <scheme val="minor"/>
      </rPr>
      <t xml:space="preserve"> DE CUSTO INDIRETOS E LUCRO</t>
    </r>
  </si>
  <si>
    <t>PLANILHA  ALGAR ENVIO DILIGÊNCIA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</si>
</sst>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&quot;R$&quot;\ * #,##0.00000_-;\-&quot;R$&quot;\ * #,##0.00000_-;_-&quot;R$&quot;\ * &quot;-&quot;??_-;_-@_-"/>
    <numFmt numFmtId="166" formatCode="_-&quot;R$&quot;\ * #,##0.00000_-;\-&quot;R$&quot;\ * #,##0.00000_-;_-&quot;R$&quot;\ * &quot;-&quot;?????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indexed="81"/>
      <name val="Segoe UI"/>
      <family val="2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9"/>
      <color rgb="FFFF0000"/>
      <name val="Arial"/>
      <family val="2"/>
    </font>
    <font>
      <sz val="11"/>
      <color rgb="FFFF000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2" borderId="0" xfId="0" applyFill="1"/>
    <xf numFmtId="14" fontId="3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0" fontId="6" fillId="5" borderId="23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/>
    </xf>
    <xf numFmtId="164" fontId="3" fillId="6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64" fontId="3" fillId="6" borderId="29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Border="1" applyAlignment="1">
      <alignment horizontal="center" vertical="center"/>
    </xf>
    <xf numFmtId="44" fontId="3" fillId="6" borderId="14" xfId="2" applyFont="1" applyFill="1" applyBorder="1" applyAlignment="1" applyProtection="1">
      <alignment horizontal="center" vertical="center"/>
      <protection locked="0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44" fontId="6" fillId="8" borderId="18" xfId="2" applyFont="1" applyFill="1" applyBorder="1" applyAlignment="1">
      <alignment horizontal="center" vertical="center"/>
    </xf>
    <xf numFmtId="10" fontId="3" fillId="0" borderId="32" xfId="0" applyNumberFormat="1" applyFont="1" applyBorder="1" applyAlignment="1">
      <alignment horizontal="center" vertical="center"/>
    </xf>
    <xf numFmtId="44" fontId="3" fillId="0" borderId="14" xfId="2" applyFont="1" applyBorder="1" applyAlignment="1">
      <alignment horizontal="center" vertical="center"/>
    </xf>
    <xf numFmtId="0" fontId="6" fillId="11" borderId="15" xfId="0" applyFont="1" applyFill="1" applyBorder="1" applyAlignment="1">
      <alignment vertical="center"/>
    </xf>
    <xf numFmtId="0" fontId="6" fillId="11" borderId="16" xfId="0" applyFont="1" applyFill="1" applyBorder="1" applyAlignment="1">
      <alignment vertical="center"/>
    </xf>
    <xf numFmtId="10" fontId="6" fillId="11" borderId="33" xfId="0" applyNumberFormat="1" applyFont="1" applyFill="1" applyBorder="1" applyAlignment="1">
      <alignment horizontal="center" vertical="center"/>
    </xf>
    <xf numFmtId="44" fontId="6" fillId="11" borderId="18" xfId="2" applyFont="1" applyFill="1" applyBorder="1" applyAlignment="1">
      <alignment horizontal="center" vertical="center"/>
    </xf>
    <xf numFmtId="10" fontId="3" fillId="0" borderId="34" xfId="0" applyNumberFormat="1" applyFont="1" applyBorder="1" applyAlignment="1">
      <alignment horizontal="center" vertical="center"/>
    </xf>
    <xf numFmtId="10" fontId="6" fillId="11" borderId="32" xfId="0" applyNumberFormat="1" applyFont="1" applyFill="1" applyBorder="1" applyAlignment="1">
      <alignment horizontal="center" vertical="center"/>
    </xf>
    <xf numFmtId="10" fontId="3" fillId="6" borderId="32" xfId="0" applyNumberFormat="1" applyFont="1" applyFill="1" applyBorder="1" applyAlignment="1" applyProtection="1">
      <alignment horizontal="center" vertical="center"/>
      <protection locked="0"/>
    </xf>
    <xf numFmtId="10" fontId="3" fillId="2" borderId="32" xfId="0" applyNumberFormat="1" applyFont="1" applyFill="1" applyBorder="1" applyAlignment="1" applyProtection="1">
      <alignment horizontal="center" vertical="center"/>
      <protection locked="0"/>
    </xf>
    <xf numFmtId="10" fontId="6" fillId="11" borderId="17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6" fillId="11" borderId="38" xfId="0" applyFont="1" applyFill="1" applyBorder="1" applyAlignment="1">
      <alignment vertical="center"/>
    </xf>
    <xf numFmtId="0" fontId="6" fillId="11" borderId="32" xfId="0" applyFont="1" applyFill="1" applyBorder="1" applyAlignment="1">
      <alignment vertical="center"/>
    </xf>
    <xf numFmtId="10" fontId="6" fillId="12" borderId="32" xfId="0" applyNumberFormat="1" applyFont="1" applyFill="1" applyBorder="1" applyAlignment="1">
      <alignment horizontal="center" vertical="center"/>
    </xf>
    <xf numFmtId="44" fontId="6" fillId="12" borderId="14" xfId="2" applyFont="1" applyFill="1" applyBorder="1" applyAlignment="1">
      <alignment horizontal="center" vertical="center"/>
    </xf>
    <xf numFmtId="44" fontId="6" fillId="12" borderId="29" xfId="2" applyFont="1" applyFill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4" fontId="6" fillId="9" borderId="18" xfId="2" applyFont="1" applyFill="1" applyBorder="1" applyAlignment="1">
      <alignment horizontal="center" vertical="center"/>
    </xf>
    <xf numFmtId="44" fontId="6" fillId="3" borderId="41" xfId="2" applyFont="1" applyFill="1" applyBorder="1" applyAlignment="1">
      <alignment horizontal="center" vertical="center"/>
    </xf>
    <xf numFmtId="44" fontId="3" fillId="0" borderId="0" xfId="2" applyFont="1" applyAlignment="1">
      <alignment horizontal="center" vertical="center"/>
    </xf>
    <xf numFmtId="44" fontId="6" fillId="13" borderId="41" xfId="2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2" fillId="0" borderId="3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32" xfId="0" applyBorder="1" applyAlignment="1">
      <alignment horizontal="left" wrapText="1"/>
    </xf>
    <xf numFmtId="0" fontId="0" fillId="0" borderId="32" xfId="0" applyBorder="1" applyAlignment="1">
      <alignment horizontal="center" vertical="center" wrapText="1"/>
    </xf>
    <xf numFmtId="44" fontId="2" fillId="0" borderId="32" xfId="0" applyNumberFormat="1" applyFont="1" applyBorder="1" applyAlignment="1">
      <alignment horizontal="center" vertical="center"/>
    </xf>
    <xf numFmtId="0" fontId="2" fillId="0" borderId="32" xfId="1" applyNumberFormat="1" applyFont="1" applyBorder="1" applyAlignment="1">
      <alignment horizontal="center" vertical="center"/>
    </xf>
    <xf numFmtId="44" fontId="2" fillId="0" borderId="32" xfId="0" applyNumberFormat="1" applyFont="1" applyBorder="1" applyAlignment="1">
      <alignment vertical="center"/>
    </xf>
    <xf numFmtId="0" fontId="0" fillId="0" borderId="46" xfId="0" applyBorder="1" applyAlignment="1">
      <alignment horizontal="center" vertical="center" wrapText="1"/>
    </xf>
    <xf numFmtId="165" fontId="2" fillId="0" borderId="32" xfId="0" applyNumberFormat="1" applyFont="1" applyBorder="1"/>
    <xf numFmtId="165" fontId="11" fillId="0" borderId="32" xfId="0" applyNumberFormat="1" applyFont="1" applyBorder="1"/>
    <xf numFmtId="10" fontId="3" fillId="15" borderId="32" xfId="0" applyNumberFormat="1" applyFont="1" applyFill="1" applyBorder="1" applyAlignment="1" applyProtection="1">
      <alignment horizontal="center" vertical="center"/>
      <protection locked="0"/>
    </xf>
    <xf numFmtId="10" fontId="12" fillId="15" borderId="32" xfId="0" applyNumberFormat="1" applyFont="1" applyFill="1" applyBorder="1" applyAlignment="1" applyProtection="1">
      <alignment horizontal="center" vertical="center"/>
      <protection locked="0"/>
    </xf>
    <xf numFmtId="44" fontId="12" fillId="0" borderId="14" xfId="2" applyFont="1" applyBorder="1" applyAlignment="1">
      <alignment horizontal="center" vertical="center"/>
    </xf>
    <xf numFmtId="0" fontId="10" fillId="14" borderId="32" xfId="0" applyFont="1" applyFill="1" applyBorder="1" applyAlignment="1">
      <alignment horizont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9" fillId="0" borderId="32" xfId="0" applyFont="1" applyBorder="1" applyAlignment="1">
      <alignment horizontal="right"/>
    </xf>
    <xf numFmtId="44" fontId="9" fillId="0" borderId="25" xfId="0" applyNumberFormat="1" applyFont="1" applyBorder="1" applyAlignment="1">
      <alignment horizontal="center"/>
    </xf>
    <xf numFmtId="44" fontId="9" fillId="0" borderId="13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42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22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6" xfId="0" applyFont="1" applyBorder="1" applyAlignment="1">
      <alignment horizontal="left"/>
    </xf>
    <xf numFmtId="0" fontId="9" fillId="0" borderId="43" xfId="0" applyFont="1" applyBorder="1" applyAlignment="1">
      <alignment horizontal="left"/>
    </xf>
    <xf numFmtId="0" fontId="9" fillId="0" borderId="44" xfId="0" applyFont="1" applyBorder="1" applyAlignment="1">
      <alignment horizontal="left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6" fillId="8" borderId="15" xfId="0" applyFont="1" applyFill="1" applyBorder="1" applyAlignment="1">
      <alignment horizontal="left" vertical="center"/>
    </xf>
    <xf numFmtId="0" fontId="6" fillId="8" borderId="16" xfId="0" applyFont="1" applyFill="1" applyBorder="1" applyAlignment="1">
      <alignment horizontal="left" vertical="center"/>
    </xf>
    <xf numFmtId="0" fontId="6" fillId="8" borderId="17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6" fillId="13" borderId="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6" fillId="11" borderId="15" xfId="0" applyFont="1" applyFill="1" applyBorder="1" applyAlignment="1">
      <alignment horizontal="left" vertical="center"/>
    </xf>
    <xf numFmtId="0" fontId="6" fillId="11" borderId="16" xfId="0" applyFont="1" applyFill="1" applyBorder="1" applyAlignment="1">
      <alignment horizontal="left" vertical="center"/>
    </xf>
    <xf numFmtId="0" fontId="6" fillId="11" borderId="17" xfId="0" applyFont="1" applyFill="1" applyBorder="1" applyAlignment="1">
      <alignment horizontal="left" vertical="center"/>
    </xf>
    <xf numFmtId="0" fontId="7" fillId="7" borderId="35" xfId="0" applyFont="1" applyFill="1" applyBorder="1" applyAlignment="1">
      <alignment horizontal="center" vertical="center"/>
    </xf>
    <xf numFmtId="0" fontId="7" fillId="7" borderId="36" xfId="0" applyFont="1" applyFill="1" applyBorder="1" applyAlignment="1">
      <alignment horizontal="center" vertical="center"/>
    </xf>
    <xf numFmtId="0" fontId="7" fillId="7" borderId="37" xfId="0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3" fillId="10" borderId="32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horizontal="center" vertical="center"/>
    </xf>
    <xf numFmtId="0" fontId="6" fillId="12" borderId="39" xfId="0" applyFont="1" applyFill="1" applyBorder="1" applyAlignment="1">
      <alignment horizontal="left" vertical="center"/>
    </xf>
    <xf numFmtId="0" fontId="6" fillId="12" borderId="33" xfId="0" applyFont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3" fillId="10" borderId="19" xfId="0" applyFont="1" applyFill="1" applyBorder="1" applyAlignment="1">
      <alignment horizontal="center" vertical="center"/>
    </xf>
    <xf numFmtId="0" fontId="3" fillId="10" borderId="20" xfId="0" applyFont="1" applyFill="1" applyBorder="1" applyAlignment="1">
      <alignment horizontal="center" vertical="center"/>
    </xf>
    <xf numFmtId="0" fontId="3" fillId="10" borderId="21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10" fillId="14" borderId="25" xfId="0" applyFont="1" applyFill="1" applyBorder="1" applyAlignment="1">
      <alignment horizontal="center"/>
    </xf>
    <xf numFmtId="0" fontId="10" fillId="14" borderId="13" xfId="0" applyFont="1" applyFill="1" applyBorder="1" applyAlignment="1">
      <alignment horizontal="center"/>
    </xf>
    <xf numFmtId="44" fontId="9" fillId="0" borderId="32" xfId="0" applyNumberFormat="1" applyFont="1" applyBorder="1" applyAlignment="1">
      <alignment horizontal="center"/>
    </xf>
    <xf numFmtId="165" fontId="14" fillId="0" borderId="32" xfId="0" applyNumberFormat="1" applyFont="1" applyBorder="1"/>
    <xf numFmtId="0" fontId="0" fillId="2" borderId="32" xfId="0" applyFill="1" applyBorder="1" applyAlignment="1">
      <alignment horizontal="center"/>
    </xf>
    <xf numFmtId="0" fontId="0" fillId="0" borderId="32" xfId="0" applyBorder="1" applyAlignment="1">
      <alignment horizontal="center"/>
    </xf>
    <xf numFmtId="165" fontId="13" fillId="0" borderId="32" xfId="0" applyNumberFormat="1" applyFont="1" applyBorder="1"/>
    <xf numFmtId="165" fontId="15" fillId="2" borderId="32" xfId="0" applyNumberFormat="1" applyFont="1" applyFill="1" applyBorder="1"/>
    <xf numFmtId="166" fontId="13" fillId="0" borderId="32" xfId="0" applyNumberFormat="1" applyFont="1" applyBorder="1"/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f8519627eee7c64/Algar/1-Projetos/F/FNDE/2024/Projetos/Publicado%2011-2024/Planilha%20de%20Forma&#231;&#227;o%20de%20Pre&#231;os_FNDE_V3.xlsm" TargetMode="External"/><Relationship Id="rId1" Type="http://schemas.openxmlformats.org/officeDocument/2006/relationships/externalLinkPath" Target="https://d.docs.live.net/ff8519627eee7c64/Algar/1-Projetos/F/FNDE/2024/Projetos/Publicado%2011-2024/Planilha%20de%20Forma&#231;&#227;o%20de%20Pre&#231;os_FNDE_V3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f8519627eee7c64/&#193;rea%20de%20Trabalho/Planilha%20de%20Forma&#231;&#227;o%20de%20Pre&#231;os_Modelo.xlsm" TargetMode="External"/><Relationship Id="rId1" Type="http://schemas.openxmlformats.org/officeDocument/2006/relationships/externalLinkPath" Target="https://d.docs.live.net/ff8519627eee7c64/&#193;rea%20de%20Trabalho/Planilha%20de%20Forma&#231;&#227;o%20de%20Pre&#231;os_Modelo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liezer.silva\Desktop\Nova%20pasta\Planilha%20Dilig&#234;ncia%20Enviar%201.xlsx" TargetMode="External"/><Relationship Id="rId1" Type="http://schemas.openxmlformats.org/officeDocument/2006/relationships/externalLinkPath" Target="file:///C:\Users\eliezer.silva\Desktop\Nova%20pasta\Planilha%20Dilig&#234;ncia%20Enviar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ustos"/>
      <sheetName val="Mod Por 6432"/>
      <sheetName val="Banco Informações"/>
      <sheetName val="Resum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Proposta"/>
      <sheetName val="Item 1"/>
      <sheetName val="Item 2"/>
      <sheetName val="Item 2.1"/>
      <sheetName val="Item 3"/>
      <sheetName val="Proposta_1"/>
    </sheetNames>
    <sheetDataSet>
      <sheetData sheetId="0" refreshError="1"/>
      <sheetData sheetId="1" refreshError="1"/>
      <sheetData sheetId="2" refreshError="1"/>
      <sheetData sheetId="3">
        <row r="5">
          <cell r="G5" t="str">
            <v>Item 1</v>
          </cell>
        </row>
        <row r="6">
          <cell r="G6" t="str">
            <v>Item 2</v>
          </cell>
        </row>
        <row r="7">
          <cell r="G7" t="str">
            <v>Item 3</v>
          </cell>
        </row>
        <row r="8">
          <cell r="G8" t="str">
            <v>Item 4</v>
          </cell>
        </row>
        <row r="9">
          <cell r="G9" t="str">
            <v>Item 5</v>
          </cell>
        </row>
        <row r="10">
          <cell r="G10" t="str">
            <v>Item 6</v>
          </cell>
        </row>
        <row r="11">
          <cell r="G11" t="str">
            <v>Item 7</v>
          </cell>
        </row>
        <row r="12">
          <cell r="G12" t="str">
            <v>Item 8</v>
          </cell>
        </row>
        <row r="13">
          <cell r="G13" t="str">
            <v>Item 9</v>
          </cell>
        </row>
        <row r="14">
          <cell r="G14" t="str">
            <v>Item 10</v>
          </cell>
        </row>
        <row r="15">
          <cell r="G15" t="str">
            <v>Item 11</v>
          </cell>
        </row>
        <row r="16">
          <cell r="G16" t="str">
            <v>Item 12</v>
          </cell>
        </row>
        <row r="17">
          <cell r="G17" t="str">
            <v>Item 13</v>
          </cell>
        </row>
        <row r="18">
          <cell r="G18" t="str">
            <v>Item 14</v>
          </cell>
        </row>
        <row r="19">
          <cell r="G19" t="str">
            <v>Item 15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nco Informações"/>
      <sheetName val="OPEX - CAPEX"/>
      <sheetName val="Model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Resumo"/>
    </sheetNames>
    <sheetDataSet>
      <sheetData sheetId="0">
        <row r="2">
          <cell r="D2">
            <v>5.5</v>
          </cell>
        </row>
        <row r="4">
          <cell r="D4">
            <v>22</v>
          </cell>
        </row>
      </sheetData>
      <sheetData sheetId="1">
        <row r="4">
          <cell r="C4" t="str">
            <v>Item 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K5" t="str">
            <v>Item 1</v>
          </cell>
        </row>
        <row r="6">
          <cell r="K6" t="str">
            <v>Item 2</v>
          </cell>
        </row>
        <row r="7">
          <cell r="K7" t="str">
            <v>Item 3</v>
          </cell>
        </row>
        <row r="8">
          <cell r="K8" t="str">
            <v>Item 4</v>
          </cell>
        </row>
        <row r="9">
          <cell r="K9" t="str">
            <v>Item 5</v>
          </cell>
        </row>
        <row r="10">
          <cell r="K10" t="str">
            <v>Item 6</v>
          </cell>
        </row>
        <row r="11">
          <cell r="K11" t="str">
            <v>Item 7</v>
          </cell>
        </row>
        <row r="12">
          <cell r="K12" t="str">
            <v>Item 8</v>
          </cell>
        </row>
        <row r="13">
          <cell r="K13" t="str">
            <v>Item 9</v>
          </cell>
        </row>
        <row r="14">
          <cell r="K14" t="str">
            <v>Item 10</v>
          </cell>
        </row>
        <row r="15">
          <cell r="K15" t="str">
            <v>Item 11</v>
          </cell>
        </row>
        <row r="16">
          <cell r="K16" t="str">
            <v>Item 12</v>
          </cell>
        </row>
        <row r="17">
          <cell r="K17" t="str">
            <v>Item 13</v>
          </cell>
        </row>
        <row r="18">
          <cell r="K18" t="str">
            <v>Item 14</v>
          </cell>
        </row>
        <row r="19">
          <cell r="K19" t="str">
            <v>Item 15</v>
          </cell>
        </row>
        <row r="28">
          <cell r="C28"/>
        </row>
        <row r="29">
          <cell r="A29" t="str">
            <v>Item 1</v>
          </cell>
        </row>
        <row r="30">
          <cell r="A30" t="str">
            <v>Item 2</v>
          </cell>
        </row>
        <row r="31">
          <cell r="A31" t="str">
            <v>Item 3</v>
          </cell>
        </row>
        <row r="32">
          <cell r="A32" t="str">
            <v>Item 4</v>
          </cell>
        </row>
        <row r="33">
          <cell r="A33" t="str">
            <v>Item 5</v>
          </cell>
        </row>
        <row r="34">
          <cell r="A34" t="str">
            <v>Item 6</v>
          </cell>
        </row>
        <row r="35">
          <cell r="A35" t="str">
            <v>Item 7</v>
          </cell>
        </row>
        <row r="36">
          <cell r="A36" t="str">
            <v>Item 8</v>
          </cell>
        </row>
        <row r="37">
          <cell r="A37" t="str">
            <v>Item 9</v>
          </cell>
        </row>
        <row r="38">
          <cell r="A38" t="str">
            <v>Item 10</v>
          </cell>
        </row>
        <row r="39">
          <cell r="A39" t="str">
            <v>Item 11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post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</sheetNames>
    <sheetDataSet>
      <sheetData sheetId="0"/>
      <sheetData sheetId="1">
        <row r="93">
          <cell r="E93">
            <v>23935.179999999997</v>
          </cell>
        </row>
      </sheetData>
      <sheetData sheetId="2">
        <row r="93">
          <cell r="E93">
            <v>24355.889999999996</v>
          </cell>
        </row>
      </sheetData>
      <sheetData sheetId="3">
        <row r="93">
          <cell r="E93">
            <v>24123.064999999999</v>
          </cell>
        </row>
      </sheetData>
      <sheetData sheetId="4">
        <row r="93">
          <cell r="E93">
            <v>15284.669999999998</v>
          </cell>
        </row>
      </sheetData>
      <sheetData sheetId="5">
        <row r="93">
          <cell r="E93">
            <v>24941.835999999996</v>
          </cell>
        </row>
      </sheetData>
      <sheetData sheetId="6">
        <row r="93">
          <cell r="E93">
            <v>16499.562000000002</v>
          </cell>
        </row>
      </sheetData>
      <sheetData sheetId="7">
        <row r="93">
          <cell r="E93">
            <v>24784.02</v>
          </cell>
        </row>
      </sheetData>
      <sheetData sheetId="8">
        <row r="93">
          <cell r="E93">
            <v>28701.0625</v>
          </cell>
        </row>
      </sheetData>
      <sheetData sheetId="9">
        <row r="93">
          <cell r="E93">
            <v>20478.167500000003</v>
          </cell>
        </row>
      </sheetData>
      <sheetData sheetId="10">
        <row r="93">
          <cell r="E93">
            <v>22098.509999999995</v>
          </cell>
        </row>
      </sheetData>
      <sheetData sheetId="11">
        <row r="93">
          <cell r="E93">
            <v>16627.63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9B3BC-4CEF-4286-A5E4-D6514F6F568E}">
  <sheetPr codeName="Planilha26"/>
  <dimension ref="D2:O28"/>
  <sheetViews>
    <sheetView tabSelected="1" zoomScale="96" zoomScaleNormal="96" workbookViewId="0">
      <selection activeCell="N5" sqref="N5"/>
    </sheetView>
  </sheetViews>
  <sheetFormatPr defaultRowHeight="14.4" x14ac:dyDescent="0.3"/>
  <cols>
    <col min="4" max="4" width="6.5546875" bestFit="1" customWidth="1"/>
    <col min="5" max="5" width="15.88671875" style="56" customWidth="1"/>
    <col min="6" max="6" width="68.88671875" style="57" customWidth="1"/>
    <col min="7" max="7" width="8.109375" customWidth="1"/>
    <col min="8" max="8" width="13.5546875" customWidth="1"/>
    <col min="9" max="11" width="15.44140625" customWidth="1"/>
    <col min="12" max="12" width="19.109375" bestFit="1" customWidth="1"/>
    <col min="14" max="14" width="25.6640625" customWidth="1"/>
    <col min="15" max="15" width="26.33203125" customWidth="1"/>
  </cols>
  <sheetData>
    <row r="2" spans="4:15" ht="15" thickBot="1" x14ac:dyDescent="0.35"/>
    <row r="3" spans="4:15" ht="15.6" x14ac:dyDescent="0.3">
      <c r="D3" s="93" t="s">
        <v>92</v>
      </c>
      <c r="E3" s="94"/>
      <c r="F3" s="94"/>
      <c r="G3" s="95"/>
      <c r="H3" s="96"/>
      <c r="I3" s="96"/>
      <c r="J3" s="96"/>
      <c r="K3" s="96"/>
      <c r="L3" s="97"/>
    </row>
    <row r="4" spans="4:15" ht="15.6" x14ac:dyDescent="0.3">
      <c r="D4" s="83" t="s">
        <v>93</v>
      </c>
      <c r="E4" s="84"/>
      <c r="F4" s="84"/>
      <c r="G4" s="85"/>
      <c r="H4" s="86"/>
      <c r="I4" s="86"/>
      <c r="J4" s="86"/>
      <c r="K4" s="86"/>
      <c r="L4" s="87"/>
    </row>
    <row r="5" spans="4:15" ht="15.6" x14ac:dyDescent="0.3">
      <c r="D5" s="83" t="s">
        <v>94</v>
      </c>
      <c r="E5" s="84"/>
      <c r="F5" s="84"/>
      <c r="G5" s="85"/>
      <c r="H5" s="86"/>
      <c r="I5" s="86"/>
      <c r="J5" s="86"/>
      <c r="K5" s="86"/>
      <c r="L5" s="87"/>
    </row>
    <row r="6" spans="4:15" ht="15.6" x14ac:dyDescent="0.3">
      <c r="D6" s="83" t="s">
        <v>95</v>
      </c>
      <c r="E6" s="84"/>
      <c r="F6" s="84"/>
      <c r="G6" s="85"/>
      <c r="H6" s="86"/>
      <c r="I6" s="86"/>
      <c r="J6" s="86"/>
      <c r="K6" s="86"/>
      <c r="L6" s="87"/>
    </row>
    <row r="7" spans="4:15" ht="16.2" thickBot="1" x14ac:dyDescent="0.35">
      <c r="D7" s="88" t="s">
        <v>96</v>
      </c>
      <c r="E7" s="89"/>
      <c r="F7" s="89"/>
      <c r="G7" s="90"/>
      <c r="H7" s="91"/>
      <c r="I7" s="91"/>
      <c r="J7" s="91"/>
      <c r="K7" s="91"/>
      <c r="L7" s="92"/>
    </row>
    <row r="9" spans="4:15" ht="18" x14ac:dyDescent="0.35">
      <c r="D9" s="73" t="s">
        <v>120</v>
      </c>
      <c r="E9" s="73"/>
      <c r="F9" s="73"/>
      <c r="G9" s="73"/>
      <c r="H9" s="73"/>
      <c r="I9" s="73"/>
      <c r="J9" s="73"/>
      <c r="K9" s="73"/>
      <c r="L9" s="73"/>
      <c r="N9" s="152" t="s">
        <v>125</v>
      </c>
      <c r="O9" s="153"/>
    </row>
    <row r="10" spans="4:15" ht="43.2" x14ac:dyDescent="0.3">
      <c r="D10" s="58" t="s">
        <v>97</v>
      </c>
      <c r="E10" s="59" t="s">
        <v>12</v>
      </c>
      <c r="F10" s="60" t="s">
        <v>98</v>
      </c>
      <c r="G10" s="59" t="s">
        <v>99</v>
      </c>
      <c r="H10" s="59" t="s">
        <v>100</v>
      </c>
      <c r="I10" s="59" t="s">
        <v>101</v>
      </c>
      <c r="J10" s="59" t="s">
        <v>102</v>
      </c>
      <c r="K10" s="59" t="s">
        <v>103</v>
      </c>
      <c r="L10" s="59" t="s">
        <v>104</v>
      </c>
      <c r="N10" s="59" t="s">
        <v>103</v>
      </c>
      <c r="O10" s="59" t="s">
        <v>104</v>
      </c>
    </row>
    <row r="11" spans="4:15" ht="43.2" x14ac:dyDescent="0.3">
      <c r="D11" s="74">
        <v>1</v>
      </c>
      <c r="E11" s="61">
        <v>1</v>
      </c>
      <c r="F11" s="62" t="s">
        <v>105</v>
      </c>
      <c r="G11" s="63">
        <v>27260</v>
      </c>
      <c r="H11" s="64" t="s">
        <v>106</v>
      </c>
      <c r="I11" s="65">
        <v>2</v>
      </c>
      <c r="J11" s="64">
        <v>13323.98</v>
      </c>
      <c r="K11" s="64">
        <f>'1'!$E$93</f>
        <v>24162.58405852706</v>
      </c>
      <c r="L11" s="66">
        <f>K11*I11</f>
        <v>48325.16811705412</v>
      </c>
      <c r="N11" s="64">
        <f>'[3]1'!$E$93</f>
        <v>23935.179999999997</v>
      </c>
      <c r="O11" s="66">
        <f>N11*I11</f>
        <v>47870.359999999993</v>
      </c>
    </row>
    <row r="12" spans="4:15" ht="57.6" x14ac:dyDescent="0.3">
      <c r="D12" s="75"/>
      <c r="E12" s="67">
        <v>2</v>
      </c>
      <c r="F12" s="62" t="s">
        <v>107</v>
      </c>
      <c r="G12" s="63">
        <v>27260</v>
      </c>
      <c r="H12" s="64" t="s">
        <v>106</v>
      </c>
      <c r="I12" s="65">
        <v>2</v>
      </c>
      <c r="J12" s="64">
        <v>13567.11</v>
      </c>
      <c r="K12" s="64">
        <f>'2'!$E$93</f>
        <v>24587.712156550708</v>
      </c>
      <c r="L12" s="66">
        <f t="shared" ref="L12:L21" si="0">K12*I12</f>
        <v>49175.424313101415</v>
      </c>
      <c r="N12" s="64">
        <f>'[3]2'!$E$93</f>
        <v>24355.889999999996</v>
      </c>
      <c r="O12" s="66">
        <f>N12*I12</f>
        <v>48711.779999999992</v>
      </c>
    </row>
    <row r="13" spans="4:15" ht="43.2" x14ac:dyDescent="0.3">
      <c r="D13" s="75"/>
      <c r="E13" s="63">
        <v>3</v>
      </c>
      <c r="F13" s="62" t="s">
        <v>108</v>
      </c>
      <c r="G13" s="63">
        <v>27260</v>
      </c>
      <c r="H13" s="64" t="s">
        <v>106</v>
      </c>
      <c r="I13" s="65">
        <v>2</v>
      </c>
      <c r="J13" s="64">
        <v>13432.56</v>
      </c>
      <c r="K13" s="64">
        <f>'3'!$E$93</f>
        <v>24352.443018274549</v>
      </c>
      <c r="L13" s="66">
        <f t="shared" si="0"/>
        <v>48704.886036549098</v>
      </c>
      <c r="N13" s="64">
        <f>'[3]3'!$E$93</f>
        <v>24123.064999999999</v>
      </c>
      <c r="O13" s="66">
        <f>N13*I13</f>
        <v>48246.13</v>
      </c>
    </row>
    <row r="14" spans="4:15" ht="45" customHeight="1" x14ac:dyDescent="0.3">
      <c r="D14" s="75"/>
      <c r="E14" s="63">
        <v>4</v>
      </c>
      <c r="F14" s="62" t="s">
        <v>109</v>
      </c>
      <c r="G14" s="63">
        <v>27260</v>
      </c>
      <c r="H14" s="64" t="s">
        <v>106</v>
      </c>
      <c r="I14" s="65">
        <v>1</v>
      </c>
      <c r="J14" s="64">
        <v>8300</v>
      </c>
      <c r="K14" s="64">
        <f>'4'!$E$93</f>
        <v>15418.457198973052</v>
      </c>
      <c r="L14" s="66">
        <f t="shared" si="0"/>
        <v>15418.457198973052</v>
      </c>
      <c r="N14" s="64">
        <f>'[3]4'!$E$93</f>
        <v>15284.669999999998</v>
      </c>
      <c r="O14" s="66">
        <f>N14*I14</f>
        <v>15284.669999999998</v>
      </c>
    </row>
    <row r="15" spans="4:15" ht="43.2" x14ac:dyDescent="0.3">
      <c r="D15" s="75"/>
      <c r="E15" s="63">
        <v>5</v>
      </c>
      <c r="F15" s="62" t="s">
        <v>110</v>
      </c>
      <c r="G15" s="63">
        <v>27260</v>
      </c>
      <c r="H15" s="64" t="s">
        <v>106</v>
      </c>
      <c r="I15" s="65">
        <v>5</v>
      </c>
      <c r="J15" s="64">
        <v>13905.73</v>
      </c>
      <c r="K15" s="64">
        <f>'5'!$E$93</f>
        <v>25179.81052595294</v>
      </c>
      <c r="L15" s="66">
        <f t="shared" si="0"/>
        <v>125899.0526297647</v>
      </c>
      <c r="N15" s="64">
        <f>'[3]5'!$E$93</f>
        <v>24941.835999999996</v>
      </c>
      <c r="O15" s="66">
        <f>N15*I15</f>
        <v>124709.17999999998</v>
      </c>
    </row>
    <row r="16" spans="4:15" ht="57.6" x14ac:dyDescent="0.3">
      <c r="D16" s="75"/>
      <c r="E16" s="63">
        <v>6</v>
      </c>
      <c r="F16" s="62" t="s">
        <v>111</v>
      </c>
      <c r="G16" s="63">
        <v>27260</v>
      </c>
      <c r="H16" s="64" t="s">
        <v>106</v>
      </c>
      <c r="I16" s="65">
        <v>5</v>
      </c>
      <c r="J16" s="64">
        <v>9026.91</v>
      </c>
      <c r="K16" s="64">
        <f>'6'!$E$93</f>
        <v>16648.886875232303</v>
      </c>
      <c r="L16" s="66">
        <f t="shared" si="0"/>
        <v>83244.434376161516</v>
      </c>
      <c r="N16" s="64">
        <f>'[3]6'!$E$93</f>
        <v>16499.562000000002</v>
      </c>
      <c r="O16" s="66">
        <f>N16*I16</f>
        <v>82497.810000000012</v>
      </c>
    </row>
    <row r="17" spans="4:15" ht="43.2" x14ac:dyDescent="0.3">
      <c r="D17" s="75"/>
      <c r="E17" s="63">
        <v>7</v>
      </c>
      <c r="F17" s="62" t="s">
        <v>112</v>
      </c>
      <c r="G17" s="63">
        <v>27260</v>
      </c>
      <c r="H17" s="64" t="s">
        <v>106</v>
      </c>
      <c r="I17" s="65">
        <v>1</v>
      </c>
      <c r="J17" s="64">
        <v>13814.53</v>
      </c>
      <c r="K17" s="64">
        <f>'7'!$E$93</f>
        <v>25020.341589417934</v>
      </c>
      <c r="L17" s="66">
        <f t="shared" si="0"/>
        <v>25020.341589417934</v>
      </c>
      <c r="N17" s="64">
        <f>'[3]7'!$E$93</f>
        <v>24784.02</v>
      </c>
      <c r="O17" s="66">
        <f>N17*I17</f>
        <v>24784.02</v>
      </c>
    </row>
    <row r="18" spans="4:15" ht="28.8" x14ac:dyDescent="0.3">
      <c r="D18" s="75"/>
      <c r="E18" s="63">
        <v>8</v>
      </c>
      <c r="F18" s="62" t="s">
        <v>113</v>
      </c>
      <c r="G18" s="63">
        <v>27260</v>
      </c>
      <c r="H18" s="64" t="s">
        <v>106</v>
      </c>
      <c r="I18" s="65">
        <v>4</v>
      </c>
      <c r="J18" s="64">
        <v>16078.2</v>
      </c>
      <c r="K18" s="64">
        <f>'8'!$E$93</f>
        <v>28978.510970626259</v>
      </c>
      <c r="L18" s="66">
        <f t="shared" si="0"/>
        <v>115914.04388250504</v>
      </c>
      <c r="N18" s="64">
        <f>'[3]8'!$E$93</f>
        <v>28701.0625</v>
      </c>
      <c r="O18" s="66">
        <f>N18*I18</f>
        <v>114804.25</v>
      </c>
    </row>
    <row r="19" spans="4:15" ht="28.8" x14ac:dyDescent="0.3">
      <c r="D19" s="75"/>
      <c r="E19" s="63">
        <v>9</v>
      </c>
      <c r="F19" s="62" t="s">
        <v>114</v>
      </c>
      <c r="G19" s="63">
        <v>27260</v>
      </c>
      <c r="H19" s="64" t="s">
        <v>106</v>
      </c>
      <c r="I19" s="65">
        <v>12</v>
      </c>
      <c r="J19" s="64">
        <v>11326.16</v>
      </c>
      <c r="K19" s="64">
        <f>'9'!$E$93</f>
        <v>20669.270124444087</v>
      </c>
      <c r="L19" s="66">
        <f t="shared" si="0"/>
        <v>248031.24149332906</v>
      </c>
      <c r="N19" s="64">
        <f>'[3]9'!$E$93</f>
        <v>20478.167500000003</v>
      </c>
      <c r="O19" s="66">
        <f>N19*I19</f>
        <v>245738.01000000004</v>
      </c>
    </row>
    <row r="20" spans="4:15" ht="43.2" x14ac:dyDescent="0.3">
      <c r="D20" s="75"/>
      <c r="E20" s="63">
        <v>10</v>
      </c>
      <c r="F20" s="62" t="s">
        <v>115</v>
      </c>
      <c r="G20" s="63">
        <v>27260</v>
      </c>
      <c r="H20" s="64" t="s">
        <v>106</v>
      </c>
      <c r="I20" s="65">
        <v>1</v>
      </c>
      <c r="J20" s="64">
        <v>12262.56</v>
      </c>
      <c r="K20" s="64">
        <f>'10'!$E$93</f>
        <v>22306.624424568865</v>
      </c>
      <c r="L20" s="66">
        <f t="shared" si="0"/>
        <v>22306.624424568865</v>
      </c>
      <c r="N20" s="64">
        <f>'[3]10'!$E$93</f>
        <v>22098.509999999995</v>
      </c>
      <c r="O20" s="66">
        <f>N20*I20</f>
        <v>22098.509999999995</v>
      </c>
    </row>
    <row r="21" spans="4:15" ht="43.2" x14ac:dyDescent="0.3">
      <c r="D21" s="76"/>
      <c r="E21" s="63">
        <v>11</v>
      </c>
      <c r="F21" s="62" t="s">
        <v>116</v>
      </c>
      <c r="G21" s="63">
        <v>27260</v>
      </c>
      <c r="H21" s="64" t="s">
        <v>106</v>
      </c>
      <c r="I21" s="65">
        <v>2</v>
      </c>
      <c r="J21" s="64">
        <v>9100.92</v>
      </c>
      <c r="K21" s="64">
        <f>'11'!$E$93</f>
        <v>16360.827511186324</v>
      </c>
      <c r="L21" s="66">
        <f t="shared" si="0"/>
        <v>32721.655022372648</v>
      </c>
      <c r="N21" s="64">
        <f>'[3]11'!$E$93</f>
        <v>16627.63</v>
      </c>
      <c r="O21" s="66">
        <f>N21*I21</f>
        <v>33255.26</v>
      </c>
    </row>
    <row r="22" spans="4:15" ht="15.6" x14ac:dyDescent="0.3">
      <c r="D22" s="77" t="s">
        <v>117</v>
      </c>
      <c r="E22" s="77"/>
      <c r="F22" s="77"/>
      <c r="G22" s="77"/>
      <c r="H22" s="77"/>
      <c r="I22" s="65">
        <v>37</v>
      </c>
      <c r="J22" s="78" t="s">
        <v>118</v>
      </c>
      <c r="K22" s="79"/>
      <c r="L22" s="68">
        <f>SUM(L11:L21)</f>
        <v>814761.32908379741</v>
      </c>
      <c r="N22" s="154"/>
      <c r="O22" s="68">
        <f>SUM(O11:O21)</f>
        <v>807999.9800000001</v>
      </c>
    </row>
    <row r="23" spans="4:15" ht="15.6" x14ac:dyDescent="0.3">
      <c r="D23" s="80"/>
      <c r="E23" s="81"/>
      <c r="F23" s="81"/>
      <c r="G23" s="81"/>
      <c r="H23" s="81"/>
      <c r="I23" s="82"/>
      <c r="J23" s="78" t="s">
        <v>119</v>
      </c>
      <c r="K23" s="79"/>
      <c r="L23" s="69">
        <f>L22*12</f>
        <v>9777135.9490055684</v>
      </c>
      <c r="N23" s="154"/>
      <c r="O23" s="155">
        <f>O22*12</f>
        <v>9695999.7600000016</v>
      </c>
    </row>
    <row r="25" spans="4:15" x14ac:dyDescent="0.3">
      <c r="H25" s="157" t="s">
        <v>122</v>
      </c>
      <c r="I25" s="157"/>
      <c r="J25" s="157"/>
      <c r="K25" s="157"/>
      <c r="L25" s="157"/>
    </row>
    <row r="26" spans="4:15" x14ac:dyDescent="0.3">
      <c r="H26" s="156" t="s">
        <v>121</v>
      </c>
      <c r="I26" s="156"/>
      <c r="J26" s="156"/>
      <c r="K26" s="156"/>
      <c r="L26" s="159">
        <f>O23</f>
        <v>9695999.7600000016</v>
      </c>
    </row>
    <row r="27" spans="4:15" x14ac:dyDescent="0.3">
      <c r="H27" s="156" t="s">
        <v>124</v>
      </c>
      <c r="I27" s="156"/>
      <c r="J27" s="156"/>
      <c r="K27" s="156"/>
      <c r="L27" s="158">
        <f>L23</f>
        <v>9777135.9490055684</v>
      </c>
    </row>
    <row r="28" spans="4:15" x14ac:dyDescent="0.3">
      <c r="H28" s="157" t="s">
        <v>123</v>
      </c>
      <c r="I28" s="157"/>
      <c r="J28" s="157"/>
      <c r="K28" s="157"/>
      <c r="L28" s="160">
        <f>L26-L27</f>
        <v>-81136.189005566761</v>
      </c>
    </row>
  </sheetData>
  <mergeCells count="21">
    <mergeCell ref="H27:K27"/>
    <mergeCell ref="H25:L25"/>
    <mergeCell ref="H26:K26"/>
    <mergeCell ref="H28:K28"/>
    <mergeCell ref="D3:G3"/>
    <mergeCell ref="H3:L3"/>
    <mergeCell ref="D4:G4"/>
    <mergeCell ref="H4:L4"/>
    <mergeCell ref="D5:G5"/>
    <mergeCell ref="H5:L5"/>
    <mergeCell ref="D22:H22"/>
    <mergeCell ref="J22:K22"/>
    <mergeCell ref="D23:I23"/>
    <mergeCell ref="J23:K23"/>
    <mergeCell ref="D6:G6"/>
    <mergeCell ref="H6:L6"/>
    <mergeCell ref="D7:G7"/>
    <mergeCell ref="H7:L7"/>
    <mergeCell ref="D9:L9"/>
    <mergeCell ref="D11:D21"/>
    <mergeCell ref="N9:O9"/>
  </mergeCells>
  <printOptions horizontalCentered="1"/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073B1-09A9-474E-8FBB-D1B86ADD2217}">
  <sheetPr codeName="Planilha12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[2]Resumo!A37</f>
        <v>Item 9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12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11326.16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11326.16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943.84666666666658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1370.4653599999999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2314.3120266666665</v>
      </c>
    </row>
    <row r="34" spans="1:5" x14ac:dyDescent="0.3">
      <c r="B34" s="5" t="s">
        <v>31</v>
      </c>
      <c r="C34" s="6"/>
      <c r="D34" s="33">
        <f>IFERROR(E34/E33,"")</f>
        <v>0.17761088287112561</v>
      </c>
      <c r="E34" s="28">
        <f>(E31*(D45-D37))+(E32*D45)</f>
        <v>411.04700229553066</v>
      </c>
    </row>
    <row r="35" spans="1:5" ht="15" thickBot="1" x14ac:dyDescent="0.35">
      <c r="B35" s="29" t="s">
        <v>33</v>
      </c>
      <c r="C35" s="30"/>
      <c r="D35" s="34">
        <f>SUM(D33:D34)</f>
        <v>0.38194421620445895</v>
      </c>
      <c r="E35" s="32">
        <f>E33+E34</f>
        <v>2725.359028962197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702.57595144810989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351.32169936972446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140.51519028962198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210.77278543443293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140.51519028962198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84.309114173773182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28.103038057924394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1124.1215223169759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2782.2344913801849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6292.3695203423813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47.705785919999997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3.8164628735999995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226.5232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220.2308888888889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43.606244554133333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226.5232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768.40578223662226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56.630800000000001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188.01425599999999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2.2652320000000001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30.580632000000001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31.713248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309.20416799999998</v>
      </c>
    </row>
    <row r="72" spans="1:5" x14ac:dyDescent="0.3">
      <c r="B72" s="108" t="s">
        <v>72</v>
      </c>
      <c r="C72" s="109"/>
      <c r="D72" s="110"/>
      <c r="E72" s="28">
        <f>E71*D45</f>
        <v>61.223167354003195</v>
      </c>
    </row>
    <row r="73" spans="1:5" ht="15" thickBot="1" x14ac:dyDescent="0.35">
      <c r="B73" s="120" t="s">
        <v>73</v>
      </c>
      <c r="C73" s="121"/>
      <c r="D73" s="121"/>
      <c r="E73" s="44">
        <f>SUM(E71:E72)</f>
        <v>370.42733535400316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134.35025580888657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620.07810373332256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413.38540248888171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744.09372447998715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1911.9074865110779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20669.270124444087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248031.24149332906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BD40BF41-38C4-4A16-8A6C-E924F23D3D77}"/>
    <dataValidation operator="lessThanOrEqual" showInputMessage="1" errorTitle="Valor inválido" error="Máximo aceito = 5%" sqref="D85" xr:uid="{BC4E4D24-E46A-4D1D-9955-544EFBBCA1AB}"/>
    <dataValidation type="decimal" allowBlank="1" showInputMessage="1" showErrorMessage="1" errorTitle="Valor inválido" error="Mínimo aceito = 2%_x000a_Máximo aceito = 5%" sqref="D89" xr:uid="{ECA30DF5-4C1C-41AB-A53A-A43EBAA69FC2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56AFE466-9878-4115-981B-355C2C04F3EA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F5277-2835-4300-92D9-AC972D1F3390}">
  <sheetPr codeName="Planilha13"/>
  <dimension ref="A1:E96"/>
  <sheetViews>
    <sheetView topLeftCell="A3" zoomScale="98" zoomScaleNormal="98" workbookViewId="0">
      <selection activeCell="H28" sqref="H28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[2]Resumo!A38</f>
        <v>Item 10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1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12262.56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12262.56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1021.8799999999999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1483.7697599999999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2505.6497599999998</v>
      </c>
    </row>
    <row r="34" spans="1:5" x14ac:dyDescent="0.3">
      <c r="B34" s="5" t="s">
        <v>31</v>
      </c>
      <c r="C34" s="6"/>
      <c r="D34" s="33">
        <f>IFERROR(E34/E33,"")</f>
        <v>0.17761088287112559</v>
      </c>
      <c r="E34" s="28">
        <f>(E31*(D45-D37))+(E32*D45)</f>
        <v>445.03066603942392</v>
      </c>
    </row>
    <row r="35" spans="1:5" ht="15" thickBot="1" x14ac:dyDescent="0.35">
      <c r="B35" s="29" t="s">
        <v>33</v>
      </c>
      <c r="C35" s="30"/>
      <c r="D35" s="34">
        <f>SUM(D33:D34)</f>
        <v>0.3819442162044589</v>
      </c>
      <c r="E35" s="32">
        <f>E33+E34</f>
        <v>2950.6804260394238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760.66202130197121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380.3675224280081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152.13240426039422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228.19860639059135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152.13240426039422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91.279442556236546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30.426480852078846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1217.0592340831538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3012.258116132828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6747.7145421722516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51.649902719999993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4.1319922175999997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245.25119999999998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238.43866666666665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47.211428252799998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245.25119999999998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831.93438985706666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61.312799999999996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203.55849599999999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2.452512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33.108912000000004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34.335167999999996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334.76788800000003</v>
      </c>
    </row>
    <row r="72" spans="1:5" x14ac:dyDescent="0.3">
      <c r="B72" s="108" t="s">
        <v>72</v>
      </c>
      <c r="C72" s="109"/>
      <c r="D72" s="110"/>
      <c r="E72" s="28">
        <f>E71*D45</f>
        <v>66.2848452669312</v>
      </c>
    </row>
    <row r="73" spans="1:5" ht="15" thickBot="1" x14ac:dyDescent="0.35">
      <c r="B73" s="120" t="s">
        <v>73</v>
      </c>
      <c r="C73" s="121"/>
      <c r="D73" s="121"/>
      <c r="E73" s="44">
        <f>SUM(E71:E72)</f>
        <v>401.05273326693123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144.99305875969765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669.19873273706594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446.13248849137733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803.03847928447919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2063.3627592726202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22306.624424568865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22306.624424568865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1C70579C-1B7B-4452-8987-5DA39538530F}"/>
    <dataValidation operator="lessThanOrEqual" showInputMessage="1" errorTitle="Valor inválido" error="Máximo aceito = 5%" sqref="D85" xr:uid="{33ED4E0C-5E41-4B38-BE42-01A28C113EDD}"/>
    <dataValidation type="decimal" allowBlank="1" showInputMessage="1" showErrorMessage="1" errorTitle="Valor inválido" error="Mínimo aceito = 2%_x000a_Máximo aceito = 5%" sqref="D89" xr:uid="{F9D8B77B-16D3-40D6-9054-9458693990AB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2709A844-47F3-492F-9696-D437F68AA23F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FF021-126D-4DBA-94A0-148CA11576C2}">
  <sheetPr codeName="Planilha14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[2]Resumo!A39</f>
        <v>Item 11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2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9100.92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9100.92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758.41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1101.2113199999999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1859.6213199999997</v>
      </c>
    </row>
    <row r="34" spans="1:5" x14ac:dyDescent="0.3">
      <c r="B34" s="5" t="s">
        <v>31</v>
      </c>
      <c r="C34" s="6"/>
      <c r="D34" s="33">
        <f>IFERROR(E34/E33,"")</f>
        <v>0.17761088287112561</v>
      </c>
      <c r="E34" s="28">
        <f>(E31*(D45-D37))+(E32*D45)</f>
        <v>330.28898445116795</v>
      </c>
    </row>
    <row r="35" spans="1:5" ht="15" thickBot="1" x14ac:dyDescent="0.35">
      <c r="B35" s="29" t="s">
        <v>33</v>
      </c>
      <c r="C35" s="30"/>
      <c r="D35" s="34">
        <f>SUM(D33:D34)</f>
        <v>0.38194421620445895</v>
      </c>
      <c r="E35" s="32">
        <f>E33+E34</f>
        <v>2189.9103044511676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IF($E$27="","",($E$27)*D37)</f>
        <v>455.04600000000005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282.29785560400984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91.009200000000007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136.5138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91.009200000000007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54.605519999999999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18.201840000000001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728.07360000000006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1856.7570156040097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4831.4433200551775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38.333075039999997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3.0666460031999998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182.01840000000001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176.96233333333333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35.038966709599997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182.01840000000001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617.43782108613334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45.504600000000003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151.07527200000001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1.820184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24.572484000000003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25.482576000000002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248.45511600000003</v>
      </c>
    </row>
    <row r="72" spans="1:5" x14ac:dyDescent="0.3">
      <c r="B72" s="108" t="s">
        <v>72</v>
      </c>
      <c r="C72" s="109"/>
      <c r="D72" s="110"/>
      <c r="E72" s="28">
        <f>E71*D45</f>
        <v>49.194709260278408</v>
      </c>
    </row>
    <row r="73" spans="1:5" ht="15" thickBot="1" x14ac:dyDescent="0.35">
      <c r="B73" s="120" t="s">
        <v>73</v>
      </c>
      <c r="C73" s="121"/>
      <c r="D73" s="121"/>
      <c r="E73" s="44">
        <f>SUM(E71:E72)</f>
        <v>297.64982526027842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106.34537882271113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490.82482533558976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327.21655022372653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588.98979040270774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1513.3765447847352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16360.827511186324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32721.655022372648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FB30AD38-5D35-44C7-B825-88EAE5518A76}"/>
    <dataValidation operator="lessThanOrEqual" showInputMessage="1" errorTitle="Valor inválido" error="Máximo aceito = 5%" sqref="D85" xr:uid="{870C762F-A39C-415F-B2BC-3279A38F34D0}"/>
    <dataValidation type="decimal" allowBlank="1" showInputMessage="1" showErrorMessage="1" errorTitle="Valor inválido" error="Mínimo aceito = 2%_x000a_Máximo aceito = 5%" sqref="D89" xr:uid="{983C1310-2817-423E-B46E-AF8D60C12CDD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24FDEC73-E59C-44B5-B9E5-7832D1CA762C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785B3-3001-49E2-8ADA-8C708A02EF04}">
  <sheetPr codeName="Planilha3"/>
  <dimension ref="A1:E96"/>
  <sheetViews>
    <sheetView topLeftCell="A74" zoomScaleNormal="100" workbookViewId="0">
      <selection activeCell="D87" sqref="D87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[2]Resumo!A29</f>
        <v>Item 1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2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13323.98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13323.98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1110.3316666666665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1612.2015799999999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2722.5332466666664</v>
      </c>
    </row>
    <row r="34" spans="1:5" x14ac:dyDescent="0.3">
      <c r="B34" s="5" t="s">
        <v>31</v>
      </c>
      <c r="C34" s="6"/>
      <c r="D34" s="33">
        <f>IFERROR(E34/E33,"")</f>
        <v>0.17761088287112559</v>
      </c>
      <c r="E34" s="28">
        <f>(E31*(D45-D37))+(E32*D45)</f>
        <v>483.55153358645856</v>
      </c>
    </row>
    <row r="35" spans="1:5" ht="15" thickBot="1" x14ac:dyDescent="0.35">
      <c r="B35" s="29" t="s">
        <v>33</v>
      </c>
      <c r="C35" s="30"/>
      <c r="D35" s="34">
        <f>SUM(D33:D34)</f>
        <v>0.3819442162044589</v>
      </c>
      <c r="E35" s="32">
        <f>E33+E34</f>
        <v>3206.0847802531248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826.50323901265619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 t="shared" si="0"/>
        <v>413.2912916618007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165.30064780253124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247.95097170379685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165.30064780253124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99.18038868151875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33.060129560506248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1322.40518242025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3272.9924986455912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7263.8532788987159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56.120603759999995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4.4896483007999999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266.4796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259.07738888888889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51.297944785733335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266.4796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903.94478573542222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66.619900000000001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221.178068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2.6647959999999999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35.974746000000003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37.307144000000001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363.74465399999997</v>
      </c>
    </row>
    <row r="72" spans="1:5" x14ac:dyDescent="0.3">
      <c r="B72" s="108" t="s">
        <v>72</v>
      </c>
      <c r="C72" s="109"/>
      <c r="D72" s="110"/>
      <c r="E72" s="28">
        <f>E71*D45</f>
        <v>72.022314479169594</v>
      </c>
    </row>
    <row r="73" spans="1:5" ht="15" thickBot="1" x14ac:dyDescent="0.35">
      <c r="B73" s="120" t="s">
        <v>73</v>
      </c>
      <c r="C73" s="121"/>
      <c r="D73" s="121"/>
      <c r="E73" s="44">
        <f>SUM(E71:E72)</f>
        <v>435.76696847916958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157.05679638042591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724.87752175581181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483.25168117054125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869.8530261069742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2235.0390254137533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24162.58405852706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48325.16811705412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363367E1-DD0E-447E-919D-B8A350D2E8AA}"/>
    <dataValidation operator="lessThanOrEqual" showInputMessage="1" errorTitle="Valor inválido" error="Máximo aceito = 5%" sqref="D85" xr:uid="{7D945536-2B15-4BDF-A882-0D3BD3741034}"/>
    <dataValidation type="decimal" allowBlank="1" showInputMessage="1" showErrorMessage="1" errorTitle="Valor inválido" error="Mínimo aceito = 2%_x000a_Máximo aceito = 5%" sqref="D89" xr:uid="{0A88BED7-1D11-4717-855B-0F6E23569B16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38309A45-B9AE-4174-B682-E2D94015311C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CFE73-401E-449C-946D-EF75328598E7}">
  <sheetPr codeName="Planilha4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[2]Resumo!A30</f>
        <v>Item 2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2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13567.11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13567.11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1130.5925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1641.62031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2772.21281</v>
      </c>
    </row>
    <row r="34" spans="1:5" x14ac:dyDescent="0.3">
      <c r="B34" s="5" t="s">
        <v>31</v>
      </c>
      <c r="C34" s="6"/>
      <c r="D34" s="33">
        <f>IFERROR(E34/E33,"")</f>
        <v>0.17761088287112559</v>
      </c>
      <c r="E34" s="28">
        <f>(E31*(D45-D37))+(E32*D45)</f>
        <v>492.37516469074393</v>
      </c>
    </row>
    <row r="35" spans="1:5" ht="15" thickBot="1" x14ac:dyDescent="0.35">
      <c r="B35" s="29" t="s">
        <v>33</v>
      </c>
      <c r="C35" s="30"/>
      <c r="D35" s="34">
        <f>SUM(D33:D34)</f>
        <v>0.3819442162044589</v>
      </c>
      <c r="E35" s="32">
        <f>E33+E34</f>
        <v>3264.587974690744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841.58489873453732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 t="shared" si="0"/>
        <v>420.83284544240792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168.31697974690746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252.47546962036117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168.31697974690746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100.99018784814447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33.663395949381488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1346.5358379752597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3332.7165950639069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7382.0805697546512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57.144667319999996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4.5715733855999998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271.34219999999999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263.80491666666666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52.2340066318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271.34219999999999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920.4395640040666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67.835549999999998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225.21402600000002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2.7134220000000004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36.631197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37.987908000000004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370.38210299999997</v>
      </c>
    </row>
    <row r="72" spans="1:5" x14ac:dyDescent="0.3">
      <c r="B72" s="108" t="s">
        <v>72</v>
      </c>
      <c r="C72" s="109"/>
      <c r="D72" s="110"/>
      <c r="E72" s="28">
        <f>E71*D45</f>
        <v>73.336545311047189</v>
      </c>
    </row>
    <row r="73" spans="1:5" ht="15" thickBot="1" x14ac:dyDescent="0.35">
      <c r="B73" s="120" t="s">
        <v>73</v>
      </c>
      <c r="C73" s="121"/>
      <c r="D73" s="121"/>
      <c r="E73" s="44">
        <f>SUM(E71:E72)</f>
        <v>443.71864831104716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159.8201290175796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737.63136469652113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491.75424313101416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885.15763763582538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2274.3633744809404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24587.712156550708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49175.424313101415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disablePrompts="1" count="4">
    <dataValidation allowBlank="1" showInputMessage="1" showErrorMessage="1" errorTitle="Valor inválido" error="Mínimo aceito = 2%_x000a_Máximo aceito = 5%" sqref="D90" xr:uid="{5009BE85-205C-4B9E-AE1D-695FC4074DA6}"/>
    <dataValidation operator="lessThanOrEqual" showInputMessage="1" errorTitle="Valor inválido" error="Máximo aceito = 5%" sqref="D85" xr:uid="{041AAF6B-B538-4A50-A441-29E79C511CA9}"/>
    <dataValidation type="decimal" allowBlank="1" showInputMessage="1" showErrorMessage="1" errorTitle="Valor inválido" error="Mínimo aceito = 2%_x000a_Máximo aceito = 5%" sqref="D89" xr:uid="{77286199-4700-4812-8EEC-B1BE2B781F3E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63D3C1CB-2F9B-4A3D-BF5F-1E8380925561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2F6C1-3D40-4D54-906E-9BE41C1FE8D2}">
  <sheetPr codeName="Planilha6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[2]Resumo!A31</f>
        <v>Item 3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2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13432.56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13432.56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1119.3799999999999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1625.3397599999998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2744.71976</v>
      </c>
    </row>
    <row r="34" spans="1:5" x14ac:dyDescent="0.3">
      <c r="B34" s="5" t="s">
        <v>31</v>
      </c>
      <c r="C34" s="6"/>
      <c r="D34" s="33">
        <f>IFERROR(E34/E33,"")</f>
        <v>0.17761088287112556</v>
      </c>
      <c r="E34" s="28">
        <f>(E31*(D45-D37))+(E32*D45)</f>
        <v>487.49209980742387</v>
      </c>
    </row>
    <row r="35" spans="1:5" ht="15" thickBot="1" x14ac:dyDescent="0.35">
      <c r="B35" s="29" t="s">
        <v>33</v>
      </c>
      <c r="C35" s="30"/>
      <c r="D35" s="34">
        <f>SUM(D33:D34)</f>
        <v>0.38194421620445884</v>
      </c>
      <c r="E35" s="32">
        <f>E33+E34</f>
        <v>3232.2118598074239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833.23859299037122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416.65929194764914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166.64771859807425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249.97157789711136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166.64771859807425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99.988631158844555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33.329543719614847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1333.181748784594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3299.6648236943338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7316.6526835017576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56.577942719999996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4.5262354175999997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268.65120000000002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261.18866666666668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51.715982852800003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268.65120000000002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911.31122765706675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67.162800000000004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222.98049599999999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2.686512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36.267912000000003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37.611167999999999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366.708888</v>
      </c>
    </row>
    <row r="72" spans="1:5" x14ac:dyDescent="0.3">
      <c r="B72" s="108" t="s">
        <v>72</v>
      </c>
      <c r="C72" s="109"/>
      <c r="D72" s="110"/>
      <c r="E72" s="28">
        <f>E71*D45</f>
        <v>72.609239925331195</v>
      </c>
    </row>
    <row r="73" spans="1:5" ht="15" thickBot="1" x14ac:dyDescent="0.35">
      <c r="B73" s="120" t="s">
        <v>73</v>
      </c>
      <c r="C73" s="121"/>
      <c r="D73" s="121"/>
      <c r="E73" s="44">
        <f>SUM(E71:E72)</f>
        <v>439.31812792533117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1">
        <f>'1'!D86</f>
        <v>0</v>
      </c>
      <c r="E86" s="72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158.29087961878457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730.57329054823651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487.04886036549101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876.68794865788368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2252.6009791903957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24352.443018274549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48704.886036549098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938E206F-5306-4044-B73D-5F735F04ECA3}"/>
    <dataValidation operator="lessThanOrEqual" showInputMessage="1" errorTitle="Valor inválido" error="Máximo aceito = 5%" sqref="D85" xr:uid="{06EE5ABF-C427-4408-8520-B9736D0E2296}"/>
    <dataValidation type="decimal" allowBlank="1" showInputMessage="1" showErrorMessage="1" errorTitle="Valor inválido" error="Mínimo aceito = 2%_x000a_Máximo aceito = 5%" sqref="D89" xr:uid="{DD2627A4-8585-480C-9546-A41BD5CEFC3A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ACB6F368-F118-49CF-B44A-052AAC2E3EE3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C1D00-A570-45D0-90A4-A800B9ADFB78}">
  <sheetPr codeName="Planilha7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[2]Resumo!A32</f>
        <v>Item 4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1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8300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8300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691.66666666666663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1004.3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1695.9666666666667</v>
      </c>
    </row>
    <row r="34" spans="1:5" x14ac:dyDescent="0.3">
      <c r="B34" s="5" t="s">
        <v>31</v>
      </c>
      <c r="C34" s="6"/>
      <c r="D34" s="33">
        <f>IFERROR(E34/E33,"")</f>
        <v>0.17761088287112559</v>
      </c>
      <c r="E34" s="28">
        <f>(E31*(D45-D37))+(E32*D45)</f>
        <v>301.22213698666661</v>
      </c>
    </row>
    <row r="35" spans="1:5" ht="15" thickBot="1" x14ac:dyDescent="0.35">
      <c r="B35" s="29" t="s">
        <v>33</v>
      </c>
      <c r="C35" s="30"/>
      <c r="D35" s="34">
        <f>SUM(D33:D34)</f>
        <v>0.3819442162044589</v>
      </c>
      <c r="E35" s="32">
        <f>E33+E34</f>
        <v>1997.1888036533333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514.85944018266662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257.45443334446207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102.97188803653333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154.45783205479998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102.97188803653333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61.783132821919999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20.594377607306665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823.77510429226663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2038.8680963764884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33.51*22*0.85</f>
        <v>626.63699999999994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821.63699999999994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4857.6939000298216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34.959599999999995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2.7967679999999997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166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161.38888888888889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31.955387333333331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166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563.10064422222217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41.5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137.78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1.6600000000000001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22.41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23.24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226.59</v>
      </c>
    </row>
    <row r="72" spans="1:5" x14ac:dyDescent="0.3">
      <c r="B72" s="108" t="s">
        <v>72</v>
      </c>
      <c r="C72" s="109"/>
      <c r="D72" s="110"/>
      <c r="E72" s="28">
        <f>E71*D45</f>
        <v>44.865363815999999</v>
      </c>
    </row>
    <row r="73" spans="1:5" ht="15" thickBot="1" x14ac:dyDescent="0.35">
      <c r="B73" s="120" t="s">
        <v>73</v>
      </c>
      <c r="C73" s="121"/>
      <c r="D73" s="121"/>
      <c r="E73" s="44">
        <f>SUM(E71:E72)</f>
        <v>271.45536381599999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100.21997179332485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462.55371596919156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308.36914397946106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555.06445916302982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1426.2072909050073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15418.457198973052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15418.457198973052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A64B3669-831B-440F-8785-F479271A50C8}"/>
    <dataValidation operator="lessThanOrEqual" showInputMessage="1" errorTitle="Valor inválido" error="Máximo aceito = 5%" sqref="D85" xr:uid="{AE672862-7070-4C1C-B85D-EAF3F4F59506}"/>
    <dataValidation type="decimal" allowBlank="1" showInputMessage="1" showErrorMessage="1" errorTitle="Valor inválido" error="Mínimo aceito = 2%_x000a_Máximo aceito = 5%" sqref="D89" xr:uid="{17A3E565-A863-4827-A1B5-83E55188A2A1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A952B79F-5A8E-46E2-988B-38E2695FBAE8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A089B-DC7A-4945-B6B9-E9A101A79CE3}">
  <sheetPr codeName="Planilha8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[2]Resumo!A33</f>
        <v>Item 5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5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13905.73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13905.73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1158.8108333333332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1682.5933299999999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2841.4041633333331</v>
      </c>
    </row>
    <row r="34" spans="1:5" x14ac:dyDescent="0.3">
      <c r="B34" s="5" t="s">
        <v>31</v>
      </c>
      <c r="C34" s="6"/>
      <c r="D34" s="33">
        <f>IFERROR(E34/E33,"")</f>
        <v>0.17761088287112561</v>
      </c>
      <c r="E34" s="28">
        <f>(E31*(D45-D37))+(E32*D45)</f>
        <v>504.66430204332528</v>
      </c>
    </row>
    <row r="35" spans="1:5" ht="15" thickBot="1" x14ac:dyDescent="0.35">
      <c r="B35" s="29" t="s">
        <v>33</v>
      </c>
      <c r="C35" s="30"/>
      <c r="D35" s="34">
        <f>SUM(D33:D34)</f>
        <v>0.38194421620445895</v>
      </c>
      <c r="E35" s="32">
        <f>E33+E34</f>
        <v>3346.0684653766584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862.58992326883299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431.33636595073335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172.51798465376658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258.77697698064986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172.51798465376658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103.51079079225995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34.503596930753318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1380.1438772301326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3415.8975004608947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7546.7419658375529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58.570934759999993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4.6856747807999994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278.1146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270.38919444444446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53.53770943406667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278.1146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943.4127134193111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69.528649999999999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230.83511799999999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2.7811460000000001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37.545470999999999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38.936043999999995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379.62642899999997</v>
      </c>
    </row>
    <row r="72" spans="1:5" x14ac:dyDescent="0.3">
      <c r="B72" s="108" t="s">
        <v>72</v>
      </c>
      <c r="C72" s="109"/>
      <c r="D72" s="110"/>
      <c r="E72" s="28">
        <f>E71*D45</f>
        <v>75.166944045429588</v>
      </c>
    </row>
    <row r="73" spans="1:5" ht="15" thickBot="1" x14ac:dyDescent="0.35">
      <c r="B73" s="120" t="s">
        <v>73</v>
      </c>
      <c r="C73" s="121"/>
      <c r="D73" s="121"/>
      <c r="E73" s="44">
        <f>SUM(E71:E72)</f>
        <v>454.79337304542958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163.66876841869416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755.39431577858829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503.59621051905884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906.47317893430591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2329.1324736506472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25179.81052595294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125899.0526297647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16847F76-E25A-4E72-8A3D-F02A842BF63B}"/>
    <dataValidation operator="lessThanOrEqual" showInputMessage="1" errorTitle="Valor inválido" error="Máximo aceito = 5%" sqref="D85" xr:uid="{3AB47DE4-FBE1-4A9B-9EFE-0C0F3564DAA2}"/>
    <dataValidation type="decimal" allowBlank="1" showInputMessage="1" showErrorMessage="1" errorTitle="Valor inválido" error="Mínimo aceito = 2%_x000a_Máximo aceito = 5%" sqref="D89" xr:uid="{808A3083-068D-481C-836A-D7DDB46DE7BE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349FCF3A-6E7D-4CCD-AB30-9BC56CF66A05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EBD27-4DBF-4214-AFA8-5403B80EB51E}">
  <sheetPr codeName="Planilha9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[2]Resumo!A34</f>
        <v>Item 6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5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9026.91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9026.91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752.24249999999995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1092.25611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1844.4986100000001</v>
      </c>
    </row>
    <row r="34" spans="1:5" x14ac:dyDescent="0.3">
      <c r="B34" s="5" t="s">
        <v>31</v>
      </c>
      <c r="C34" s="6"/>
      <c r="D34" s="33">
        <f>IFERROR(E34/E33,"")</f>
        <v>0.17761088287112559</v>
      </c>
      <c r="E34" s="28">
        <f>(E31*(D45-D37))+(E32*D45)</f>
        <v>327.60302657666398</v>
      </c>
    </row>
    <row r="35" spans="1:5" ht="15" thickBot="1" x14ac:dyDescent="0.35">
      <c r="B35" s="29" t="s">
        <v>33</v>
      </c>
      <c r="C35" s="30"/>
      <c r="D35" s="34">
        <f>SUM(D33:D34)</f>
        <v>0.3819442162044589</v>
      </c>
      <c r="E35" s="32">
        <f>E33+E34</f>
        <v>2172.1016365766641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559.95058182883326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280.00216854234441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111.99011636576665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167.98517454864995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111.99011636576665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67.194069819459983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22.398023273153328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895.92093092613322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2217.4311816701074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5174.3088182467709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38.021344919999997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3.0417075935999995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180.53819999999999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175.52324999999999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34.754024755799996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180.53819999999999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612.41672726939998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45.134549999999997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149.84670600000001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1.805382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24.372657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25.275348000000001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246.43464300000002</v>
      </c>
    </row>
    <row r="72" spans="1:5" x14ac:dyDescent="0.3">
      <c r="B72" s="108" t="s">
        <v>72</v>
      </c>
      <c r="C72" s="109"/>
      <c r="D72" s="110"/>
      <c r="E72" s="28">
        <f>E71*D45</f>
        <v>48.794650757143202</v>
      </c>
    </row>
    <row r="73" spans="1:5" ht="15" thickBot="1" x14ac:dyDescent="0.35">
      <c r="B73" s="120" t="s">
        <v>73</v>
      </c>
      <c r="C73" s="121"/>
      <c r="D73" s="121"/>
      <c r="E73" s="44">
        <f>SUM(E71:E72)</f>
        <v>295.22929375714324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108.21776468900998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499.46660625696904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332.97773750464609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599.35992750836283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1540.022035958988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16648.886875232303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83244.434376161516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25FE78E3-8150-45C1-B5F3-387D504C4336}"/>
    <dataValidation operator="lessThanOrEqual" showInputMessage="1" errorTitle="Valor inválido" error="Máximo aceito = 5%" sqref="D85" xr:uid="{D0AE20CD-EB38-4A54-AA5E-6D5F869A6747}"/>
    <dataValidation type="decimal" allowBlank="1" showInputMessage="1" showErrorMessage="1" errorTitle="Valor inválido" error="Mínimo aceito = 2%_x000a_Máximo aceito = 5%" sqref="D89" xr:uid="{7C4BC3D8-7CD3-403E-A2DF-7158A7C03181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50F186D5-F582-4A7B-A3C6-B86B4C5DF25D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18585-B82B-4CFC-B231-44E79A84F237}">
  <sheetPr codeName="Planilha10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[2]Resumo!A35</f>
        <v>Item 7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1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13814.53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13814.53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1151.2108333333333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1671.5581300000001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2822.7689633333334</v>
      </c>
    </row>
    <row r="34" spans="1:5" x14ac:dyDescent="0.3">
      <c r="B34" s="5" t="s">
        <v>31</v>
      </c>
      <c r="C34" s="6"/>
      <c r="D34" s="33">
        <f>IFERROR(E34/E33,"")</f>
        <v>0.17761088287112561</v>
      </c>
      <c r="E34" s="28">
        <f>(E31*(D45-D37))+(E32*D45)</f>
        <v>501.35448771884535</v>
      </c>
    </row>
    <row r="35" spans="1:5" ht="15" thickBot="1" x14ac:dyDescent="0.35">
      <c r="B35" s="29" t="s">
        <v>33</v>
      </c>
      <c r="C35" s="30"/>
      <c r="D35" s="34">
        <f>SUM(D33:D34)</f>
        <v>0.38194421620445895</v>
      </c>
      <c r="E35" s="32">
        <f>E33+E34</f>
        <v>3324.123451052179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856.93267255260912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428.50746904458708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171.38653451052181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257.07980176578269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171.38653451052181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102.83192070631308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34.277306902104364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1371.0922760841745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3393.4945160766142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7502.3939671287935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58.186800359999999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4.6549440288000001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276.29060000000004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268.61586111111114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53.186585178066672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276.29060000000004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937.22539067797788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69.07265000000001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229.32119800000001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2.7629060000000001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37.299231000000006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38.680683999999999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377.13666900000004</v>
      </c>
    </row>
    <row r="72" spans="1:5" x14ac:dyDescent="0.3">
      <c r="B72" s="108" t="s">
        <v>72</v>
      </c>
      <c r="C72" s="109"/>
      <c r="D72" s="110"/>
      <c r="E72" s="28">
        <f>E71*D45</f>
        <v>74.673965590005608</v>
      </c>
    </row>
    <row r="73" spans="1:5" ht="15" thickBot="1" x14ac:dyDescent="0.35">
      <c r="B73" s="120" t="s">
        <v>73</v>
      </c>
      <c r="C73" s="121"/>
      <c r="D73" s="121"/>
      <c r="E73" s="44">
        <f>SUM(E71:E72)</f>
        <v>451.81063459000563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162.63222033121659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750.6102476825381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500.40683178835872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900.73229721904556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2314.381597021159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25020.341589417934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25020.341589417934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5A64B1EA-16B5-4EA2-8EEA-4D0A5A228E1A}"/>
    <dataValidation operator="lessThanOrEqual" showInputMessage="1" errorTitle="Valor inválido" error="Máximo aceito = 5%" sqref="D85" xr:uid="{83AFEAEB-17CF-48A0-8316-859660C62C47}"/>
    <dataValidation type="decimal" allowBlank="1" showInputMessage="1" showErrorMessage="1" errorTitle="Valor inválido" error="Mínimo aceito = 2%_x000a_Máximo aceito = 5%" sqref="D89" xr:uid="{37E8925C-71BD-436C-A730-E135043A16C6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60F9B9F2-31E8-4892-B9CD-B494D18C0532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580D2-E582-444F-967E-CF75742A0435}">
  <sheetPr codeName="Planilha11"/>
  <dimension ref="A1:E96"/>
  <sheetViews>
    <sheetView zoomScale="98" zoomScaleNormal="98" workbookViewId="0">
      <selection activeCell="E23" sqref="E23"/>
    </sheetView>
  </sheetViews>
  <sheetFormatPr defaultColWidth="9.109375" defaultRowHeight="14.4" x14ac:dyDescent="0.3"/>
  <cols>
    <col min="1" max="1" width="1.6640625" style="1" customWidth="1"/>
    <col min="2" max="2" width="13.6640625" style="2" customWidth="1"/>
    <col min="3" max="3" width="59.44140625" style="2" customWidth="1"/>
    <col min="4" max="4" width="16.88671875" style="2" bestFit="1" customWidth="1"/>
    <col min="5" max="5" width="15.44140625" style="2" bestFit="1" customWidth="1"/>
    <col min="6" max="16384" width="9.109375" style="3"/>
  </cols>
  <sheetData>
    <row r="1" spans="1:5" ht="15" thickBot="1" x14ac:dyDescent="0.35"/>
    <row r="2" spans="1:5" ht="15" thickBot="1" x14ac:dyDescent="0.35">
      <c r="A2" s="2"/>
      <c r="B2" s="134" t="s">
        <v>0</v>
      </c>
      <c r="C2" s="135"/>
      <c r="D2" s="135"/>
      <c r="E2" s="136"/>
    </row>
    <row r="3" spans="1:5" ht="15" thickBot="1" x14ac:dyDescent="0.35"/>
    <row r="4" spans="1:5" x14ac:dyDescent="0.3">
      <c r="B4" s="137" t="s">
        <v>1</v>
      </c>
      <c r="C4" s="138"/>
      <c r="D4" s="138"/>
      <c r="E4" s="139"/>
    </row>
    <row r="5" spans="1:5" x14ac:dyDescent="0.3">
      <c r="B5" s="140" t="s">
        <v>2</v>
      </c>
      <c r="C5" s="141"/>
      <c r="D5" s="142"/>
      <c r="E5" s="4"/>
    </row>
    <row r="6" spans="1:5" x14ac:dyDescent="0.3">
      <c r="B6" s="108" t="s">
        <v>3</v>
      </c>
      <c r="C6" s="109"/>
      <c r="D6" s="110"/>
      <c r="E6" s="8" t="s">
        <v>4</v>
      </c>
    </row>
    <row r="7" spans="1:5" x14ac:dyDescent="0.3">
      <c r="B7" s="108" t="s">
        <v>5</v>
      </c>
      <c r="C7" s="109"/>
      <c r="D7" s="110"/>
      <c r="E7" s="8" t="s">
        <v>6</v>
      </c>
    </row>
    <row r="8" spans="1:5" ht="15" thickBot="1" x14ac:dyDescent="0.35">
      <c r="B8" s="143" t="s">
        <v>7</v>
      </c>
      <c r="C8" s="144"/>
      <c r="D8" s="145"/>
      <c r="E8" s="9">
        <v>12</v>
      </c>
    </row>
    <row r="9" spans="1:5" ht="15" thickBot="1" x14ac:dyDescent="0.35"/>
    <row r="10" spans="1:5" ht="15" thickBot="1" x14ac:dyDescent="0.35">
      <c r="B10" s="137" t="s">
        <v>8</v>
      </c>
      <c r="C10" s="138"/>
      <c r="D10" s="138"/>
      <c r="E10" s="139"/>
    </row>
    <row r="11" spans="1:5" ht="24" x14ac:dyDescent="0.3">
      <c r="A11" s="10"/>
      <c r="B11" s="146" t="s">
        <v>9</v>
      </c>
      <c r="C11" s="147"/>
      <c r="D11" s="11" t="s">
        <v>10</v>
      </c>
      <c r="E11" s="12" t="s">
        <v>11</v>
      </c>
    </row>
    <row r="12" spans="1:5" x14ac:dyDescent="0.3">
      <c r="A12" s="10"/>
      <c r="B12" s="148" t="s">
        <v>12</v>
      </c>
      <c r="C12" s="149"/>
      <c r="D12" s="149"/>
      <c r="E12" s="13" t="str">
        <f>[2]Resumo!A36</f>
        <v>Item 8</v>
      </c>
    </row>
    <row r="13" spans="1:5" ht="15" thickBot="1" x14ac:dyDescent="0.35">
      <c r="B13" s="150">
        <f>[2]Resumo!C28</f>
        <v>0</v>
      </c>
      <c r="C13" s="151"/>
      <c r="D13" s="14" t="s">
        <v>13</v>
      </c>
      <c r="E13" s="15">
        <v>4</v>
      </c>
    </row>
    <row r="14" spans="1:5" ht="15" thickBot="1" x14ac:dyDescent="0.35"/>
    <row r="15" spans="1:5" x14ac:dyDescent="0.3">
      <c r="B15" s="137" t="s">
        <v>14</v>
      </c>
      <c r="C15" s="138"/>
      <c r="D15" s="138"/>
      <c r="E15" s="139"/>
    </row>
    <row r="16" spans="1:5" x14ac:dyDescent="0.3">
      <c r="B16" s="16">
        <v>1</v>
      </c>
      <c r="C16" s="132" t="s">
        <v>15</v>
      </c>
      <c r="D16" s="133"/>
      <c r="E16" s="17"/>
    </row>
    <row r="17" spans="1:5" x14ac:dyDescent="0.3">
      <c r="B17" s="18">
        <v>2</v>
      </c>
      <c r="C17" s="122" t="s">
        <v>16</v>
      </c>
      <c r="D17" s="123"/>
      <c r="E17" s="17"/>
    </row>
    <row r="18" spans="1:5" x14ac:dyDescent="0.3">
      <c r="B18" s="18">
        <v>3</v>
      </c>
      <c r="C18" s="122" t="s">
        <v>17</v>
      </c>
      <c r="D18" s="123"/>
      <c r="E18" s="17"/>
    </row>
    <row r="19" spans="1:5" ht="15" thickBot="1" x14ac:dyDescent="0.35">
      <c r="B19" s="19">
        <v>4</v>
      </c>
      <c r="C19" s="124" t="s">
        <v>18</v>
      </c>
      <c r="D19" s="125"/>
      <c r="E19" s="20"/>
    </row>
    <row r="20" spans="1:5" ht="15" thickBot="1" x14ac:dyDescent="0.35"/>
    <row r="21" spans="1:5" x14ac:dyDescent="0.3">
      <c r="B21" s="126" t="s">
        <v>19</v>
      </c>
      <c r="C21" s="127"/>
      <c r="D21" s="127"/>
      <c r="E21" s="128"/>
    </row>
    <row r="22" spans="1:5" x14ac:dyDescent="0.3">
      <c r="B22" s="5" t="s">
        <v>20</v>
      </c>
      <c r="C22" s="6"/>
      <c r="D22" s="21"/>
      <c r="E22" s="22">
        <v>16078.2</v>
      </c>
    </row>
    <row r="23" spans="1:5" x14ac:dyDescent="0.3">
      <c r="B23" s="23" t="s">
        <v>21</v>
      </c>
      <c r="C23" s="24"/>
      <c r="D23" s="25"/>
      <c r="E23" s="22">
        <v>0</v>
      </c>
    </row>
    <row r="24" spans="1:5" x14ac:dyDescent="0.3">
      <c r="B24" s="23" t="s">
        <v>22</v>
      </c>
      <c r="C24" s="24"/>
      <c r="D24" s="25"/>
      <c r="E24" s="22">
        <v>0</v>
      </c>
    </row>
    <row r="25" spans="1:5" x14ac:dyDescent="0.3">
      <c r="B25" s="23" t="s">
        <v>23</v>
      </c>
      <c r="C25" s="24"/>
      <c r="D25" s="25"/>
      <c r="E25" s="22">
        <v>0</v>
      </c>
    </row>
    <row r="26" spans="1:5" x14ac:dyDescent="0.3">
      <c r="B26" s="23" t="s">
        <v>24</v>
      </c>
      <c r="C26" s="24"/>
      <c r="D26" s="25"/>
      <c r="E26" s="22">
        <v>0</v>
      </c>
    </row>
    <row r="27" spans="1:5" ht="15" thickBot="1" x14ac:dyDescent="0.35">
      <c r="B27" s="98" t="s">
        <v>25</v>
      </c>
      <c r="C27" s="99"/>
      <c r="D27" s="100"/>
      <c r="E27" s="26">
        <f>IF(E22="","",SUM(E22:E26))</f>
        <v>16078.2</v>
      </c>
    </row>
    <row r="28" spans="1:5" ht="15" thickBot="1" x14ac:dyDescent="0.35"/>
    <row r="29" spans="1:5" ht="15" thickBot="1" x14ac:dyDescent="0.35">
      <c r="B29" s="101" t="s">
        <v>26</v>
      </c>
      <c r="C29" s="102"/>
      <c r="D29" s="102"/>
      <c r="E29" s="103"/>
    </row>
    <row r="30" spans="1:5" x14ac:dyDescent="0.3">
      <c r="B30" s="129" t="s">
        <v>27</v>
      </c>
      <c r="C30" s="130"/>
      <c r="D30" s="130"/>
      <c r="E30" s="131"/>
    </row>
    <row r="31" spans="1:5" x14ac:dyDescent="0.3">
      <c r="A31" s="1" t="s">
        <v>28</v>
      </c>
      <c r="B31" s="5" t="s">
        <v>29</v>
      </c>
      <c r="C31" s="6"/>
      <c r="D31" s="27">
        <f>1/12</f>
        <v>8.3333333333333329E-2</v>
      </c>
      <c r="E31" s="28">
        <f>IF($E$27="","",D31*$E$27)</f>
        <v>1339.85</v>
      </c>
    </row>
    <row r="32" spans="1:5" x14ac:dyDescent="0.3">
      <c r="A32" s="1" t="s">
        <v>30</v>
      </c>
      <c r="B32" s="5" t="s">
        <v>31</v>
      </c>
      <c r="C32" s="6"/>
      <c r="D32" s="27">
        <v>0.121</v>
      </c>
      <c r="E32" s="28">
        <f>IF($E$27="","",D32*$E$27)</f>
        <v>1945.4621999999999</v>
      </c>
    </row>
    <row r="33" spans="1:5" ht="15" thickBot="1" x14ac:dyDescent="0.35">
      <c r="B33" s="29" t="s">
        <v>32</v>
      </c>
      <c r="C33" s="30"/>
      <c r="D33" s="31">
        <f>SUM(D31:D32)</f>
        <v>0.20433333333333331</v>
      </c>
      <c r="E33" s="32">
        <f>IF(E27="","",SUM(E31:E32))</f>
        <v>3285.3121999999998</v>
      </c>
    </row>
    <row r="34" spans="1:5" x14ac:dyDescent="0.3">
      <c r="B34" s="5" t="s">
        <v>31</v>
      </c>
      <c r="C34" s="6"/>
      <c r="D34" s="33">
        <f>IFERROR(E34/E33,"")</f>
        <v>0.17761088287112559</v>
      </c>
      <c r="E34" s="28">
        <f>(E31*(D45-D37))+(E32*D45)</f>
        <v>583.50720034927986</v>
      </c>
    </row>
    <row r="35" spans="1:5" ht="15" thickBot="1" x14ac:dyDescent="0.35">
      <c r="B35" s="29" t="s">
        <v>33</v>
      </c>
      <c r="C35" s="30"/>
      <c r="D35" s="34">
        <f>SUM(D33:D34)</f>
        <v>0.3819442162044589</v>
      </c>
      <c r="E35" s="32">
        <f>E33+E34</f>
        <v>3868.8194003492799</v>
      </c>
    </row>
    <row r="36" spans="1:5" x14ac:dyDescent="0.3">
      <c r="B36" s="129" t="s">
        <v>34</v>
      </c>
      <c r="C36" s="130"/>
      <c r="D36" s="130"/>
      <c r="E36" s="131"/>
    </row>
    <row r="37" spans="1:5" x14ac:dyDescent="0.3">
      <c r="A37" s="1" t="s">
        <v>28</v>
      </c>
      <c r="B37" s="5" t="s">
        <v>35</v>
      </c>
      <c r="C37" s="6"/>
      <c r="D37" s="27">
        <v>0.05</v>
      </c>
      <c r="E37" s="28">
        <f t="shared" ref="E37:E44" si="0">D37*(E$27+E$35)</f>
        <v>997.35097001746408</v>
      </c>
    </row>
    <row r="38" spans="1:5" x14ac:dyDescent="0.3">
      <c r="A38" s="1" t="s">
        <v>30</v>
      </c>
      <c r="B38" s="5" t="s">
        <v>36</v>
      </c>
      <c r="C38" s="6"/>
      <c r="D38" s="27">
        <v>2.5002400000000001E-2</v>
      </c>
      <c r="E38" s="28">
        <f>D38*(E27+E35)</f>
        <v>498.72335785529287</v>
      </c>
    </row>
    <row r="39" spans="1:5" x14ac:dyDescent="0.3">
      <c r="A39" s="1" t="s">
        <v>37</v>
      </c>
      <c r="B39" s="5" t="s">
        <v>38</v>
      </c>
      <c r="C39" s="6"/>
      <c r="D39" s="35">
        <v>0.01</v>
      </c>
      <c r="E39" s="28">
        <f t="shared" si="0"/>
        <v>199.47019400349279</v>
      </c>
    </row>
    <row r="40" spans="1:5" x14ac:dyDescent="0.3">
      <c r="A40" s="1" t="s">
        <v>39</v>
      </c>
      <c r="B40" s="5" t="s">
        <v>40</v>
      </c>
      <c r="C40" s="6"/>
      <c r="D40" s="27">
        <v>1.4999999999999999E-2</v>
      </c>
      <c r="E40" s="28">
        <f t="shared" si="0"/>
        <v>299.20529100523919</v>
      </c>
    </row>
    <row r="41" spans="1:5" x14ac:dyDescent="0.3">
      <c r="A41" s="1" t="s">
        <v>41</v>
      </c>
      <c r="B41" s="5" t="s">
        <v>42</v>
      </c>
      <c r="C41" s="6"/>
      <c r="D41" s="27">
        <v>0.01</v>
      </c>
      <c r="E41" s="28">
        <f t="shared" si="0"/>
        <v>199.47019400349279</v>
      </c>
    </row>
    <row r="42" spans="1:5" x14ac:dyDescent="0.3">
      <c r="A42" s="1" t="s">
        <v>43</v>
      </c>
      <c r="B42" s="5" t="s">
        <v>44</v>
      </c>
      <c r="C42" s="6"/>
      <c r="D42" s="27">
        <v>6.0000000000000001E-3</v>
      </c>
      <c r="E42" s="28">
        <f t="shared" si="0"/>
        <v>119.68211640209569</v>
      </c>
    </row>
    <row r="43" spans="1:5" x14ac:dyDescent="0.3">
      <c r="A43" s="1" t="s">
        <v>45</v>
      </c>
      <c r="B43" s="5" t="s">
        <v>46</v>
      </c>
      <c r="C43" s="6"/>
      <c r="D43" s="36">
        <v>2E-3</v>
      </c>
      <c r="E43" s="28">
        <f t="shared" si="0"/>
        <v>39.89403880069856</v>
      </c>
    </row>
    <row r="44" spans="1:5" x14ac:dyDescent="0.3">
      <c r="A44" s="1" t="s">
        <v>47</v>
      </c>
      <c r="B44" s="5" t="s">
        <v>48</v>
      </c>
      <c r="C44" s="6"/>
      <c r="D44" s="27">
        <v>0.08</v>
      </c>
      <c r="E44" s="28">
        <f t="shared" si="0"/>
        <v>1595.7615520279423</v>
      </c>
    </row>
    <row r="45" spans="1:5" ht="15" thickBot="1" x14ac:dyDescent="0.35">
      <c r="B45" s="111" t="s">
        <v>49</v>
      </c>
      <c r="C45" s="113"/>
      <c r="D45" s="37">
        <f>SUM(D37:D44)</f>
        <v>0.1980024</v>
      </c>
      <c r="E45" s="32">
        <f>IF(E27="","",SUM(E37:E44))</f>
        <v>3949.5577141157182</v>
      </c>
    </row>
    <row r="46" spans="1:5" x14ac:dyDescent="0.3">
      <c r="B46" s="129" t="s">
        <v>50</v>
      </c>
      <c r="C46" s="130"/>
      <c r="D46" s="130"/>
      <c r="E46" s="131"/>
    </row>
    <row r="47" spans="1:5" x14ac:dyDescent="0.3">
      <c r="A47" s="1" t="s">
        <v>28</v>
      </c>
      <c r="B47" s="108" t="s">
        <v>51</v>
      </c>
      <c r="C47" s="109"/>
      <c r="D47" s="110"/>
      <c r="E47" s="28">
        <f>IF(E12=0,0,IF(E22="","",IF((2*'[2]Banco Informações'!$D$2*'[2]Banco Informações'!$D$4)&lt;(0.06*E22),0,(2*'[2]Banco Informações'!$D$2*'[2]Banco Informações'!$D$4)-(0.06*E22))))</f>
        <v>0</v>
      </c>
    </row>
    <row r="48" spans="1:5" x14ac:dyDescent="0.3">
      <c r="A48" s="1" t="s">
        <v>30</v>
      </c>
      <c r="B48" s="108" t="s">
        <v>52</v>
      </c>
      <c r="C48" s="109"/>
      <c r="D48" s="110"/>
      <c r="E48" s="28">
        <f>33.51*22*0.8</f>
        <v>589.77599999999995</v>
      </c>
    </row>
    <row r="49" spans="1:5" x14ac:dyDescent="0.3">
      <c r="A49" s="1" t="s">
        <v>37</v>
      </c>
      <c r="B49" s="5" t="s">
        <v>53</v>
      </c>
      <c r="C49" s="6"/>
      <c r="D49" s="7"/>
      <c r="E49" s="28">
        <f>390*50%</f>
        <v>195</v>
      </c>
    </row>
    <row r="50" spans="1:5" x14ac:dyDescent="0.3">
      <c r="A50" s="1" t="s">
        <v>39</v>
      </c>
      <c r="B50" s="108" t="s">
        <v>54</v>
      </c>
      <c r="C50" s="109"/>
      <c r="D50" s="110"/>
      <c r="E50" s="28">
        <v>0</v>
      </c>
    </row>
    <row r="51" spans="1:5" ht="15" thickBot="1" x14ac:dyDescent="0.35">
      <c r="B51" s="111" t="s">
        <v>55</v>
      </c>
      <c r="C51" s="112"/>
      <c r="D51" s="113">
        <f>SUM(D47:D50)</f>
        <v>0</v>
      </c>
      <c r="E51" s="32">
        <f>IF(E27="","",SUM(E47:E50))</f>
        <v>784.77599999999995</v>
      </c>
    </row>
    <row r="52" spans="1:5" ht="15" thickBot="1" x14ac:dyDescent="0.35">
      <c r="B52" s="98" t="s">
        <v>56</v>
      </c>
      <c r="C52" s="99"/>
      <c r="D52" s="100"/>
      <c r="E52" s="26">
        <f>IF(E27="","",E35+E45+E51)</f>
        <v>8603.153114464998</v>
      </c>
    </row>
    <row r="53" spans="1:5" ht="15" thickBot="1" x14ac:dyDescent="0.35"/>
    <row r="54" spans="1:5" ht="15" thickBot="1" x14ac:dyDescent="0.35">
      <c r="B54" s="101" t="s">
        <v>57</v>
      </c>
      <c r="C54" s="102"/>
      <c r="D54" s="102"/>
      <c r="E54" s="103"/>
    </row>
    <row r="55" spans="1:5" x14ac:dyDescent="0.3">
      <c r="A55" s="1" t="s">
        <v>28</v>
      </c>
      <c r="B55" s="5" t="s">
        <v>58</v>
      </c>
      <c r="C55" s="5"/>
      <c r="D55" s="27">
        <v>4.2119999999999996E-3</v>
      </c>
      <c r="E55" s="28">
        <f t="shared" ref="E55:E60" si="1">IF($E$27="","",D55*$E$27)</f>
        <v>67.721378399999992</v>
      </c>
    </row>
    <row r="56" spans="1:5" x14ac:dyDescent="0.3">
      <c r="A56" s="1" t="s">
        <v>30</v>
      </c>
      <c r="B56" s="5" t="s">
        <v>59</v>
      </c>
      <c r="C56" s="5"/>
      <c r="D56" s="27">
        <f>D55*D44</f>
        <v>3.3695999999999997E-4</v>
      </c>
      <c r="E56" s="28">
        <f t="shared" si="1"/>
        <v>5.4177102719999999</v>
      </c>
    </row>
    <row r="57" spans="1:5" x14ac:dyDescent="0.3">
      <c r="A57" s="1" t="s">
        <v>37</v>
      </c>
      <c r="B57" s="5" t="s">
        <v>60</v>
      </c>
      <c r="C57" s="5"/>
      <c r="D57" s="27">
        <v>0.02</v>
      </c>
      <c r="E57" s="28">
        <f>IF($E$27="","",D57*$E$27)</f>
        <v>321.56400000000002</v>
      </c>
    </row>
    <row r="58" spans="1:5" x14ac:dyDescent="0.3">
      <c r="A58" s="1" t="s">
        <v>39</v>
      </c>
      <c r="B58" s="5" t="s">
        <v>61</v>
      </c>
      <c r="C58" s="5"/>
      <c r="D58" s="27">
        <f>7/30/12</f>
        <v>1.9444444444444445E-2</v>
      </c>
      <c r="E58" s="28">
        <f>IF($E$27="","",D58*$E$27)</f>
        <v>312.63166666666666</v>
      </c>
    </row>
    <row r="59" spans="1:5" x14ac:dyDescent="0.3">
      <c r="A59" s="1" t="s">
        <v>41</v>
      </c>
      <c r="B59" s="5" t="s">
        <v>62</v>
      </c>
      <c r="C59" s="6"/>
      <c r="D59" s="27">
        <f>D58*D45</f>
        <v>3.8500466666666665E-3</v>
      </c>
      <c r="E59" s="28">
        <f>E58*D45</f>
        <v>61.901820315999998</v>
      </c>
    </row>
    <row r="60" spans="1:5" x14ac:dyDescent="0.3">
      <c r="A60" s="1" t="s">
        <v>43</v>
      </c>
      <c r="B60" s="5" t="s">
        <v>63</v>
      </c>
      <c r="C60" s="5"/>
      <c r="D60" s="27">
        <v>0.02</v>
      </c>
      <c r="E60" s="28">
        <f t="shared" si="1"/>
        <v>321.56400000000002</v>
      </c>
    </row>
    <row r="61" spans="1:5" ht="15" thickBot="1" x14ac:dyDescent="0.35">
      <c r="B61" s="98" t="s">
        <v>64</v>
      </c>
      <c r="C61" s="99"/>
      <c r="D61" s="100"/>
      <c r="E61" s="26">
        <f>IF(E27="","",SUM(E55:E60))</f>
        <v>1090.8005756546668</v>
      </c>
    </row>
    <row r="62" spans="1:5" ht="15" thickBot="1" x14ac:dyDescent="0.35"/>
    <row r="63" spans="1:5" x14ac:dyDescent="0.3">
      <c r="B63" s="114" t="s">
        <v>65</v>
      </c>
      <c r="C63" s="115"/>
      <c r="D63" s="115"/>
      <c r="E63" s="116"/>
    </row>
    <row r="64" spans="1:5" x14ac:dyDescent="0.3">
      <c r="B64" s="117"/>
      <c r="C64" s="118"/>
      <c r="D64" s="118"/>
      <c r="E64" s="119"/>
    </row>
    <row r="65" spans="1:5" x14ac:dyDescent="0.3">
      <c r="A65" s="1" t="s">
        <v>28</v>
      </c>
      <c r="B65" s="108" t="s">
        <v>66</v>
      </c>
      <c r="C65" s="110"/>
      <c r="D65" s="27">
        <v>5.0000000000000001E-3</v>
      </c>
      <c r="E65" s="28">
        <f>IF($E$27="","",D65*$E$27)</f>
        <v>80.391000000000005</v>
      </c>
    </row>
    <row r="66" spans="1:5" x14ac:dyDescent="0.3">
      <c r="A66" s="1" t="s">
        <v>30</v>
      </c>
      <c r="B66" s="38" t="s">
        <v>67</v>
      </c>
      <c r="C66" s="39"/>
      <c r="D66" s="27">
        <v>1.66E-2</v>
      </c>
      <c r="E66" s="28">
        <f>IF($E$27="","",D66*$E$27)</f>
        <v>266.89812000000001</v>
      </c>
    </row>
    <row r="67" spans="1:5" x14ac:dyDescent="0.3">
      <c r="A67" s="1" t="s">
        <v>37</v>
      </c>
      <c r="B67" s="38" t="s">
        <v>68</v>
      </c>
      <c r="C67" s="39"/>
      <c r="D67" s="27">
        <v>2.0000000000000001E-4</v>
      </c>
      <c r="E67" s="28">
        <f>IF($E$27="","",D67*$E$27)</f>
        <v>3.2156400000000005</v>
      </c>
    </row>
    <row r="68" spans="1:5" x14ac:dyDescent="0.3">
      <c r="A68" s="1" t="s">
        <v>39</v>
      </c>
      <c r="B68" s="38" t="s">
        <v>69</v>
      </c>
      <c r="C68" s="39"/>
      <c r="D68" s="27">
        <v>2.7000000000000001E-3</v>
      </c>
      <c r="E68" s="28">
        <f>IF($E$27="","",D68*$E$27)</f>
        <v>43.411140000000003</v>
      </c>
    </row>
    <row r="69" spans="1:5" x14ac:dyDescent="0.3">
      <c r="A69" s="1" t="s">
        <v>41</v>
      </c>
      <c r="B69" s="38" t="s">
        <v>70</v>
      </c>
      <c r="C69" s="39"/>
      <c r="D69" s="27">
        <v>2.8E-3</v>
      </c>
      <c r="E69" s="28">
        <f>IF($E$27="","",D69*$E$27)</f>
        <v>45.01896</v>
      </c>
    </row>
    <row r="70" spans="1:5" x14ac:dyDescent="0.3">
      <c r="A70" s="1" t="s">
        <v>43</v>
      </c>
      <c r="B70" s="38" t="s">
        <v>54</v>
      </c>
      <c r="C70" s="39"/>
      <c r="D70" s="27">
        <v>0</v>
      </c>
      <c r="E70" s="28">
        <v>0</v>
      </c>
    </row>
    <row r="71" spans="1:5" x14ac:dyDescent="0.3">
      <c r="B71" s="40" t="s">
        <v>71</v>
      </c>
      <c r="C71" s="41"/>
      <c r="D71" s="42">
        <f>SUM(D65:D70)</f>
        <v>2.7300000000000001E-2</v>
      </c>
      <c r="E71" s="43">
        <f>SUM(E65:E70)</f>
        <v>438.93486000000001</v>
      </c>
    </row>
    <row r="72" spans="1:5" x14ac:dyDescent="0.3">
      <c r="B72" s="108" t="s">
        <v>72</v>
      </c>
      <c r="C72" s="109"/>
      <c r="D72" s="110"/>
      <c r="E72" s="28">
        <f>E71*D45</f>
        <v>86.910155723664005</v>
      </c>
    </row>
    <row r="73" spans="1:5" ht="15" thickBot="1" x14ac:dyDescent="0.35">
      <c r="B73" s="120" t="s">
        <v>73</v>
      </c>
      <c r="C73" s="121"/>
      <c r="D73" s="121"/>
      <c r="E73" s="44">
        <f>SUM(E71:E72)</f>
        <v>525.84501572366401</v>
      </c>
    </row>
    <row r="74" spans="1:5" ht="15" thickBot="1" x14ac:dyDescent="0.35"/>
    <row r="75" spans="1:5" ht="15" thickBot="1" x14ac:dyDescent="0.35">
      <c r="B75" s="101" t="s">
        <v>74</v>
      </c>
      <c r="C75" s="102"/>
      <c r="D75" s="102"/>
      <c r="E75" s="103"/>
    </row>
    <row r="76" spans="1:5" x14ac:dyDescent="0.3">
      <c r="A76" s="1" t="s">
        <v>28</v>
      </c>
      <c r="B76" s="108" t="s">
        <v>75</v>
      </c>
      <c r="C76" s="109"/>
      <c r="D76" s="110"/>
      <c r="E76" s="28">
        <v>0</v>
      </c>
    </row>
    <row r="77" spans="1:5" x14ac:dyDescent="0.3">
      <c r="A77" s="1" t="s">
        <v>30</v>
      </c>
      <c r="B77" s="23" t="s">
        <v>76</v>
      </c>
      <c r="C77" s="24"/>
      <c r="D77" s="45"/>
      <c r="E77" s="28">
        <v>0</v>
      </c>
    </row>
    <row r="78" spans="1:5" x14ac:dyDescent="0.3">
      <c r="A78" s="1" t="s">
        <v>37</v>
      </c>
      <c r="B78" s="23" t="s">
        <v>77</v>
      </c>
      <c r="C78" s="24"/>
      <c r="D78" s="45"/>
      <c r="E78" s="28">
        <v>0</v>
      </c>
    </row>
    <row r="79" spans="1:5" x14ac:dyDescent="0.3">
      <c r="B79" s="23" t="s">
        <v>78</v>
      </c>
      <c r="C79" s="24"/>
      <c r="D79" s="45"/>
      <c r="E79" s="28">
        <v>0</v>
      </c>
    </row>
    <row r="80" spans="1:5" x14ac:dyDescent="0.3">
      <c r="B80" s="23" t="s">
        <v>79</v>
      </c>
      <c r="C80" s="24"/>
      <c r="D80" s="45"/>
      <c r="E80" s="28">
        <v>0</v>
      </c>
    </row>
    <row r="81" spans="1:5" x14ac:dyDescent="0.3">
      <c r="A81" s="1" t="s">
        <v>39</v>
      </c>
      <c r="B81" s="23" t="s">
        <v>80</v>
      </c>
      <c r="C81" s="24"/>
      <c r="D81" s="45"/>
      <c r="E81" s="28">
        <v>0</v>
      </c>
    </row>
    <row r="82" spans="1:5" ht="15" thickBot="1" x14ac:dyDescent="0.35">
      <c r="B82" s="98" t="s">
        <v>81</v>
      </c>
      <c r="C82" s="99"/>
      <c r="D82" s="100"/>
      <c r="E82" s="26">
        <f>IF(E27="","",SUM(E76:E81))</f>
        <v>0</v>
      </c>
    </row>
    <row r="83" spans="1:5" ht="15" thickBot="1" x14ac:dyDescent="0.35"/>
    <row r="84" spans="1:5" ht="15" thickBot="1" x14ac:dyDescent="0.35">
      <c r="B84" s="101" t="s">
        <v>82</v>
      </c>
      <c r="C84" s="102"/>
      <c r="D84" s="102"/>
      <c r="E84" s="103"/>
    </row>
    <row r="85" spans="1:5" x14ac:dyDescent="0.3">
      <c r="A85" s="1" t="s">
        <v>28</v>
      </c>
      <c r="B85" s="46" t="s">
        <v>83</v>
      </c>
      <c r="C85" s="47"/>
      <c r="D85" s="70">
        <f>'1'!D85</f>
        <v>0</v>
      </c>
      <c r="E85" s="28">
        <f>IFERROR(IF($E$27="","",($E$27+$E$52+$E$61+$E$73+$E$82)*$D$85),"")</f>
        <v>0</v>
      </c>
    </row>
    <row r="86" spans="1:5" x14ac:dyDescent="0.3">
      <c r="A86" s="1" t="s">
        <v>30</v>
      </c>
      <c r="B86" s="5" t="s">
        <v>84</v>
      </c>
      <c r="C86" s="6"/>
      <c r="D86" s="70">
        <f>'1'!D86</f>
        <v>0</v>
      </c>
      <c r="E86" s="28">
        <f>IFERROR(IF($E$27="","",($E$27+$E$52+$E$61+$E$73+$E$82+$E$85)*$D$86),"")</f>
        <v>0</v>
      </c>
    </row>
    <row r="87" spans="1:5" x14ac:dyDescent="0.3">
      <c r="B87" s="5" t="s">
        <v>85</v>
      </c>
      <c r="C87" s="6"/>
      <c r="D87" s="27">
        <v>6.5000000000000006E-3</v>
      </c>
      <c r="E87" s="28">
        <f>IFERROR(IF($E$27="","",($D$87*($E$27+$E$52+$E$61+$E$73+$E$82+$E$85+$E$86)/(1-SUM($D$87:$D$90)))),"")</f>
        <v>188.36032130907068</v>
      </c>
    </row>
    <row r="88" spans="1:5" x14ac:dyDescent="0.3">
      <c r="B88" s="48" t="s">
        <v>86</v>
      </c>
      <c r="C88" s="49"/>
      <c r="D88" s="27">
        <v>0.03</v>
      </c>
      <c r="E88" s="28">
        <f>IFERROR(IF($E$27="","",($D$88*($E$27+$E$52+$E$61+$E$73+$E$82+$E$85+$E$86)/(1-SUM($D$87:$D$90)))),"")</f>
        <v>869.35532911878772</v>
      </c>
    </row>
    <row r="89" spans="1:5" x14ac:dyDescent="0.3">
      <c r="B89" s="5" t="s">
        <v>87</v>
      </c>
      <c r="C89" s="6"/>
      <c r="D89" s="35">
        <v>0.02</v>
      </c>
      <c r="E89" s="28">
        <f>IFERROR(IF($E$27="","",($D$89*($E$27+$E$52+$E$61+$E$73+$E$82+$E$85+$E$86)/(1-SUM($D$87:$D$90)))),"")</f>
        <v>579.57021941252515</v>
      </c>
    </row>
    <row r="90" spans="1:5" x14ac:dyDescent="0.3">
      <c r="B90" s="23" t="s">
        <v>88</v>
      </c>
      <c r="C90" s="24"/>
      <c r="D90" s="35">
        <v>3.5999999999999997E-2</v>
      </c>
      <c r="E90" s="28">
        <f>IFERROR(IF($E$27="","",($D$90*($E$27+$E$52+$E$61+$E$73+$E$82+$E$85+$E$86)/(1-SUM($D$87:$D$90)))),"")</f>
        <v>1043.2263949425453</v>
      </c>
    </row>
    <row r="91" spans="1:5" ht="15" thickBot="1" x14ac:dyDescent="0.35">
      <c r="B91" s="98" t="s">
        <v>89</v>
      </c>
      <c r="C91" s="99"/>
      <c r="D91" s="100"/>
      <c r="E91" s="50">
        <f>IF(E27="","",SUM($E$85:$E$90))</f>
        <v>2680.5122647829289</v>
      </c>
    </row>
    <row r="92" spans="1:5" ht="15" thickBot="1" x14ac:dyDescent="0.35"/>
    <row r="93" spans="1:5" ht="15" thickBot="1" x14ac:dyDescent="0.35">
      <c r="B93" s="104" t="s">
        <v>90</v>
      </c>
      <c r="C93" s="105"/>
      <c r="D93" s="105"/>
      <c r="E93" s="51">
        <f>IF(OR(E27="",E12=0),"",$E$27+$E$52+$E$61+$E$73+$E$82+$E$91)</f>
        <v>28978.510970626259</v>
      </c>
    </row>
    <row r="94" spans="1:5" ht="15" thickBot="1" x14ac:dyDescent="0.35">
      <c r="E94" s="52"/>
    </row>
    <row r="95" spans="1:5" ht="15" thickBot="1" x14ac:dyDescent="0.35">
      <c r="B95" s="106" t="s">
        <v>91</v>
      </c>
      <c r="C95" s="107"/>
      <c r="D95" s="107"/>
      <c r="E95" s="53">
        <f>IFERROR(IF(E27="","",E93*E13),"")</f>
        <v>115914.04388250504</v>
      </c>
    </row>
    <row r="96" spans="1:5" x14ac:dyDescent="0.3">
      <c r="B96" s="10"/>
      <c r="C96" s="10"/>
      <c r="D96" s="54"/>
      <c r="E96" s="55"/>
    </row>
  </sheetData>
  <mergeCells count="41"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D12"/>
    <mergeCell ref="B13:C13"/>
    <mergeCell ref="B15:E15"/>
    <mergeCell ref="B48:D48"/>
    <mergeCell ref="C17:D17"/>
    <mergeCell ref="C18:D18"/>
    <mergeCell ref="C19:D19"/>
    <mergeCell ref="B21:E21"/>
    <mergeCell ref="B27:D27"/>
    <mergeCell ref="B29:E29"/>
    <mergeCell ref="B30:E30"/>
    <mergeCell ref="B36:E36"/>
    <mergeCell ref="B45:C45"/>
    <mergeCell ref="B46:E46"/>
    <mergeCell ref="B47:D47"/>
    <mergeCell ref="B76:D76"/>
    <mergeCell ref="B50:D50"/>
    <mergeCell ref="B51:D51"/>
    <mergeCell ref="B52:D52"/>
    <mergeCell ref="B54:E54"/>
    <mergeCell ref="B61:D61"/>
    <mergeCell ref="B63:E63"/>
    <mergeCell ref="B64:E64"/>
    <mergeCell ref="B65:C65"/>
    <mergeCell ref="B72:D72"/>
    <mergeCell ref="B73:D73"/>
    <mergeCell ref="B75:E75"/>
    <mergeCell ref="B82:D82"/>
    <mergeCell ref="B84:E84"/>
    <mergeCell ref="B91:D91"/>
    <mergeCell ref="B93:D93"/>
    <mergeCell ref="B95:D95"/>
  </mergeCells>
  <dataValidations count="4">
    <dataValidation allowBlank="1" showInputMessage="1" showErrorMessage="1" errorTitle="Valor inválido" error="Mínimo aceito = 2%_x000a_Máximo aceito = 5%" sqref="D90" xr:uid="{40D7CEA1-4C2B-44D1-85F2-F09AE728FEF7}"/>
    <dataValidation operator="lessThanOrEqual" showInputMessage="1" errorTitle="Valor inválido" error="Máximo aceito = 5%" sqref="D85" xr:uid="{819E6763-8007-45DF-9556-9F4F67FACACD}"/>
    <dataValidation type="decimal" allowBlank="1" showInputMessage="1" showErrorMessage="1" errorTitle="Valor inválido" error="Mínimo aceito = 2%_x000a_Máximo aceito = 5%" sqref="D89" xr:uid="{275E6156-AF40-4CB3-9DBD-1EDAA6796A37}">
      <formula1>0.02</formula1>
      <formula2>0.05</formula2>
    </dataValidation>
    <dataValidation type="decimal" operator="lessThanOrEqual" allowBlank="1" showInputMessage="1" showErrorMessage="1" errorTitle="Valor inválido" error="Máximo aceito = 6%" sqref="D43 D39" xr:uid="{C7B6027C-6580-43A6-A321-E913D0156E69}">
      <formula1>0.06</formula1>
    </dataValidation>
  </dataValidations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3EC151B420BA46A624AA88291178AF" ma:contentTypeVersion="15" ma:contentTypeDescription="Crie um novo documento." ma:contentTypeScope="" ma:versionID="16f5d36ea31b41ac4480796ee5c2c56c">
  <xsd:schema xmlns:xsd="http://www.w3.org/2001/XMLSchema" xmlns:xs="http://www.w3.org/2001/XMLSchema" xmlns:p="http://schemas.microsoft.com/office/2006/metadata/properties" xmlns:ns2="22aa202b-ac53-4115-85bb-fcd720dd491b" xmlns:ns3="7cddc1c3-f392-4d9b-b0c9-fcba6db597f8" targetNamespace="http://schemas.microsoft.com/office/2006/metadata/properties" ma:root="true" ma:fieldsID="1d851997857184bab02da5124f816a9d" ns2:_="" ns3:_="">
    <xsd:import namespace="22aa202b-ac53-4115-85bb-fcd720dd491b"/>
    <xsd:import namespace="7cddc1c3-f392-4d9b-b0c9-fcba6db597f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a202b-ac53-4115-85bb-fcd720dd49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78ab447a-9a68-4751-8d43-9115d125e902}" ma:internalName="TaxCatchAll" ma:showField="CatchAllData" ma:web="22aa202b-ac53-4115-85bb-fcd720dd49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dc1c3-f392-4d9b-b0c9-fcba6db597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Marcações de imagem" ma:readOnly="false" ma:fieldId="{5cf76f15-5ced-4ddc-b409-7134ff3c332f}" ma:taxonomyMulti="true" ma:sspId="13a63772-bdf9-4230-8c00-775590c051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aa202b-ac53-4115-85bb-fcd720dd491b" xsi:nil="true"/>
    <lcf76f155ced4ddcb4097134ff3c332f xmlns="7cddc1c3-f392-4d9b-b0c9-fcba6db597f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34C1E6-EC1D-4747-8C4D-1BB84AA4BE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57D02D-E4C6-4BC7-A4C9-A94C4D11FD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aa202b-ac53-4115-85bb-fcd720dd491b"/>
    <ds:schemaRef ds:uri="7cddc1c3-f392-4d9b-b0c9-fcba6db597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36F940-C64D-4436-B953-A2535155203D}">
  <ds:schemaRefs>
    <ds:schemaRef ds:uri="http://schemas.microsoft.com/office/2006/metadata/properties"/>
    <ds:schemaRef ds:uri="http://schemas.microsoft.com/office/infopath/2007/PartnerControls"/>
    <ds:schemaRef ds:uri="22aa202b-ac53-4115-85bb-fcd720dd491b"/>
    <ds:schemaRef ds:uri="7cddc1c3-f392-4d9b-b0c9-fcba6db597f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</vt:i4>
      </vt:variant>
    </vt:vector>
  </HeadingPairs>
  <TitlesOfParts>
    <vt:vector size="13" baseType="lpstr">
      <vt:lpstr>Proposta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Proposta!Area_de_impressao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 C Lemos</dc:creator>
  <cp:lastModifiedBy>Eliezer Santos Da Silva</cp:lastModifiedBy>
  <dcterms:created xsi:type="dcterms:W3CDTF">2025-02-10T20:57:42Z</dcterms:created>
  <dcterms:modified xsi:type="dcterms:W3CDTF">2025-02-19T19:50:36Z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0x010100563EC151B420BA46A624AA88291178AF</vt:lpwstr>
  </property>
  <property fmtid="{D5CDD505-2E9C-101B-9397-08002B2CF9AE}" pid="3" name="MediaServiceImageTags">
    <vt:lpwstr/>
  </property>
</Properties>
</file>